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E:\陸協業務\競技会運営\60 北信選手権\北信選手権2025\エントリー\"/>
    </mc:Choice>
  </mc:AlternateContent>
  <xr:revisionPtr revIDLastSave="0" documentId="13_ncr:1_{6E939776-BDA1-453D-9358-CE0ABF19B2C7}" xr6:coauthVersionLast="47" xr6:coauthVersionMax="47" xr10:uidLastSave="{00000000-0000-0000-0000-000000000000}"/>
  <bookViews>
    <workbookView xWindow="-60" yWindow="-60" windowWidth="20610" windowHeight="11190" xr2:uid="{00000000-000D-0000-FFFF-FFFF00000000}"/>
  </bookViews>
  <sheets>
    <sheet name="注意事項" sheetId="6" r:id="rId1"/>
    <sheet name="個人種目申込一覧表" sheetId="1" r:id="rId2"/>
    <sheet name="リレー申込票" sheetId="2" r:id="rId3"/>
  </sheets>
  <definedNames>
    <definedName name="女子" localSheetId="2">リレー申込票!$M$11</definedName>
    <definedName name="女子" localSheetId="1">個人種目申込一覧表!$AA$13:$AA$18</definedName>
    <definedName name="男子" localSheetId="2">リレー申込票!$L$11</definedName>
    <definedName name="男子" localSheetId="1">個人種目申込一覧表!$Z$13:$Z$17</definedName>
    <definedName name="中学女子" localSheetId="2">リレー申込票!$AF$11</definedName>
    <definedName name="中学女子" localSheetId="1">個人種目申込一覧表!$AC$13:$AC$23</definedName>
    <definedName name="中学男子" localSheetId="2">リレー申込票!$AE$11</definedName>
    <definedName name="中学男子" localSheetId="1">個人種目申込一覧表!$AB$13:$AB$24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8" i="2" l="1"/>
  <c r="AC28" i="2"/>
  <c r="AB28" i="2"/>
  <c r="AA28" i="2"/>
  <c r="Z28" i="2"/>
  <c r="AD27" i="2"/>
  <c r="AC27" i="2"/>
  <c r="AB27" i="2"/>
  <c r="AD26" i="2"/>
  <c r="AC26" i="2"/>
  <c r="Z25" i="2"/>
  <c r="AB26" i="2"/>
  <c r="AA26" i="2"/>
  <c r="AA25" i="2"/>
  <c r="AD25" i="2"/>
  <c r="AC25" i="2"/>
  <c r="AB25" i="2"/>
  <c r="AD23" i="2"/>
  <c r="AC23" i="2"/>
  <c r="AB23" i="2"/>
  <c r="AD22" i="2"/>
  <c r="AC22" i="2"/>
  <c r="AB22" i="2"/>
  <c r="AD21" i="2"/>
  <c r="AC21" i="2"/>
  <c r="AB21" i="2"/>
  <c r="AD20" i="2"/>
  <c r="AC20" i="2"/>
  <c r="AB20" i="2"/>
  <c r="AD18" i="2"/>
  <c r="AC18" i="2"/>
  <c r="AB18" i="2"/>
  <c r="AD17" i="2"/>
  <c r="AC17" i="2"/>
  <c r="AB17" i="2"/>
  <c r="AD16" i="2"/>
  <c r="AC16" i="2"/>
  <c r="AB16" i="2"/>
  <c r="AD15" i="2"/>
  <c r="AC15" i="2"/>
  <c r="AB15" i="2"/>
  <c r="AD13" i="2"/>
  <c r="AC13" i="2"/>
  <c r="AB13" i="2"/>
  <c r="AA13" i="2"/>
  <c r="AD12" i="2"/>
  <c r="AC12" i="2"/>
  <c r="AB12" i="2"/>
  <c r="AD11" i="2"/>
  <c r="AC11" i="2"/>
  <c r="AB11" i="2"/>
  <c r="AD10" i="2"/>
  <c r="AC10" i="2"/>
  <c r="AB10" i="2"/>
  <c r="U27" i="2"/>
  <c r="Q27" i="2"/>
  <c r="M27" i="2"/>
  <c r="Y28" i="2"/>
  <c r="Y27" i="2"/>
  <c r="U25" i="2"/>
  <c r="Q25" i="2"/>
  <c r="Z26" i="2"/>
  <c r="M25" i="2"/>
  <c r="Y26" i="2"/>
  <c r="K25" i="2"/>
  <c r="U22" i="2"/>
  <c r="AA23" i="2"/>
  <c r="Q22" i="2"/>
  <c r="Z23" i="2"/>
  <c r="M22" i="2"/>
  <c r="Y23" i="2"/>
  <c r="U20" i="2"/>
  <c r="AA21" i="2"/>
  <c r="Q20" i="2"/>
  <c r="Z21" i="2"/>
  <c r="M20" i="2"/>
  <c r="Y21" i="2"/>
  <c r="Y20" i="2"/>
  <c r="K20" i="2"/>
  <c r="U17" i="2"/>
  <c r="AA18" i="2"/>
  <c r="AA17" i="2"/>
  <c r="Q17" i="2"/>
  <c r="Z18" i="2"/>
  <c r="M17" i="2"/>
  <c r="Y18" i="2"/>
  <c r="U15" i="2"/>
  <c r="AA16" i="2"/>
  <c r="Q15" i="2"/>
  <c r="M15" i="2"/>
  <c r="Y16" i="2"/>
  <c r="K15" i="2"/>
  <c r="U12" i="2"/>
  <c r="Q12" i="2"/>
  <c r="Z13" i="2"/>
  <c r="M12" i="2"/>
  <c r="Y13" i="2"/>
  <c r="U10" i="2"/>
  <c r="AA11" i="2"/>
  <c r="Q10" i="2"/>
  <c r="M10" i="2"/>
  <c r="Y11" i="2"/>
  <c r="K10" i="2"/>
  <c r="N113" i="1"/>
  <c r="N111" i="1"/>
  <c r="N109" i="1"/>
  <c r="N107" i="1"/>
  <c r="N105" i="1"/>
  <c r="N103" i="1"/>
  <c r="N101" i="1"/>
  <c r="N99" i="1"/>
  <c r="N97" i="1"/>
  <c r="N96" i="1"/>
  <c r="N95" i="1"/>
  <c r="N93" i="1"/>
  <c r="N91" i="1"/>
  <c r="N89" i="1"/>
  <c r="N87" i="1"/>
  <c r="N85" i="1"/>
  <c r="N83" i="1"/>
  <c r="N81" i="1"/>
  <c r="N79" i="1"/>
  <c r="N77" i="1"/>
  <c r="N76" i="1"/>
  <c r="N75" i="1"/>
  <c r="N73" i="1"/>
  <c r="N71" i="1"/>
  <c r="N69" i="1"/>
  <c r="N67" i="1"/>
  <c r="N65" i="1"/>
  <c r="N63" i="1"/>
  <c r="N61" i="1"/>
  <c r="N59" i="1"/>
  <c r="N57" i="1"/>
  <c r="N56" i="1"/>
  <c r="N55" i="1"/>
  <c r="N53" i="1"/>
  <c r="N51" i="1"/>
  <c r="N49" i="1"/>
  <c r="N47" i="1"/>
  <c r="N45" i="1"/>
  <c r="N43" i="1"/>
  <c r="N41" i="1"/>
  <c r="N39" i="1"/>
  <c r="N37" i="1"/>
  <c r="N36" i="1"/>
  <c r="N35" i="1"/>
  <c r="N33" i="1"/>
  <c r="N31" i="1"/>
  <c r="N29" i="1"/>
  <c r="N27" i="1"/>
  <c r="N25" i="1"/>
  <c r="N23" i="1"/>
  <c r="N21" i="1"/>
  <c r="N19" i="1"/>
  <c r="N17" i="1"/>
  <c r="N16" i="1"/>
  <c r="N15" i="1"/>
  <c r="Y25" i="2"/>
  <c r="Y10" i="2"/>
  <c r="AA20" i="2"/>
  <c r="AA15" i="2"/>
  <c r="Y22" i="2"/>
  <c r="AA27" i="2"/>
  <c r="AA10" i="2"/>
  <c r="Y17" i="2"/>
  <c r="Y12" i="2"/>
  <c r="Z27" i="2"/>
  <c r="Z12" i="2"/>
  <c r="AA12" i="2"/>
  <c r="Z11" i="2"/>
  <c r="Z10" i="2"/>
  <c r="Y15" i="2"/>
  <c r="Z16" i="2"/>
  <c r="Z15" i="2"/>
  <c r="Z17" i="2"/>
  <c r="Z20" i="2"/>
  <c r="Z22" i="2"/>
  <c r="AA22" i="2"/>
  <c r="J3" i="1"/>
  <c r="V113" i="1"/>
  <c r="U113" i="1"/>
  <c r="V111" i="1"/>
  <c r="U111" i="1"/>
  <c r="V109" i="1"/>
  <c r="U109" i="1"/>
  <c r="V107" i="1"/>
  <c r="U107" i="1"/>
  <c r="V105" i="1"/>
  <c r="U105" i="1"/>
  <c r="V103" i="1"/>
  <c r="U103" i="1"/>
  <c r="V101" i="1"/>
  <c r="U101" i="1"/>
  <c r="V99" i="1"/>
  <c r="U99" i="1"/>
  <c r="V97" i="1"/>
  <c r="U97" i="1"/>
  <c r="V95" i="1"/>
  <c r="U95" i="1"/>
  <c r="V93" i="1"/>
  <c r="U93" i="1"/>
  <c r="V91" i="1"/>
  <c r="U91" i="1"/>
  <c r="V89" i="1"/>
  <c r="U89" i="1"/>
  <c r="V87" i="1"/>
  <c r="U87" i="1"/>
  <c r="V85" i="1"/>
  <c r="U85" i="1"/>
  <c r="V83" i="1"/>
  <c r="U83" i="1"/>
  <c r="V81" i="1"/>
  <c r="U81" i="1"/>
  <c r="V79" i="1"/>
  <c r="U79" i="1"/>
  <c r="V77" i="1"/>
  <c r="U77" i="1"/>
  <c r="V75" i="1"/>
  <c r="U75" i="1"/>
  <c r="V73" i="1"/>
  <c r="U73" i="1"/>
  <c r="V71" i="1"/>
  <c r="U71" i="1"/>
  <c r="V69" i="1"/>
  <c r="U69" i="1"/>
  <c r="V67" i="1"/>
  <c r="U67" i="1"/>
  <c r="V65" i="1"/>
  <c r="U65" i="1"/>
  <c r="V63" i="1"/>
  <c r="U63" i="1"/>
  <c r="V61" i="1"/>
  <c r="U61" i="1"/>
  <c r="V59" i="1"/>
  <c r="U59" i="1"/>
  <c r="V57" i="1"/>
  <c r="U57" i="1"/>
  <c r="V55" i="1"/>
  <c r="U55" i="1"/>
  <c r="V53" i="1"/>
  <c r="U53" i="1"/>
  <c r="V51" i="1"/>
  <c r="U51" i="1"/>
  <c r="V49" i="1"/>
  <c r="U49" i="1"/>
  <c r="V47" i="1"/>
  <c r="U47" i="1"/>
  <c r="V45" i="1"/>
  <c r="U45" i="1"/>
  <c r="V43" i="1"/>
  <c r="U43" i="1"/>
  <c r="V41" i="1"/>
  <c r="U41" i="1"/>
  <c r="V39" i="1"/>
  <c r="U39" i="1"/>
  <c r="V37" i="1"/>
  <c r="U37" i="1"/>
  <c r="V35" i="1"/>
  <c r="U35" i="1"/>
  <c r="V15" i="1"/>
  <c r="U15" i="1"/>
  <c r="V33" i="1"/>
  <c r="U33" i="1"/>
  <c r="V31" i="1"/>
  <c r="U31" i="1"/>
  <c r="V29" i="1"/>
  <c r="U29" i="1"/>
  <c r="V27" i="1"/>
  <c r="U27" i="1"/>
  <c r="V25" i="1"/>
  <c r="U25" i="1"/>
  <c r="V23" i="1"/>
  <c r="U23" i="1"/>
  <c r="U17" i="1"/>
  <c r="V17" i="1"/>
  <c r="U19" i="1"/>
  <c r="V19" i="1"/>
  <c r="U21" i="1"/>
  <c r="V21" i="1"/>
  <c r="T28" i="1"/>
  <c r="S24" i="1"/>
  <c r="S28" i="1"/>
  <c r="S30" i="1"/>
  <c r="T31" i="1"/>
  <c r="S31" i="1"/>
  <c r="T14" i="1"/>
  <c r="T29" i="1"/>
  <c r="T16" i="1"/>
  <c r="T27" i="1"/>
  <c r="T24" i="1"/>
  <c r="T13" i="1"/>
  <c r="T17" i="1"/>
  <c r="T18" i="1"/>
  <c r="T25" i="1"/>
  <c r="T20" i="1"/>
  <c r="T30" i="1"/>
  <c r="T15" i="1"/>
  <c r="T26" i="1"/>
  <c r="T21" i="1"/>
  <c r="S29" i="1"/>
  <c r="S22" i="1"/>
  <c r="S19" i="1"/>
  <c r="S13" i="1"/>
  <c r="S25" i="1"/>
  <c r="S14" i="1"/>
  <c r="S23" i="1"/>
  <c r="S17" i="1"/>
  <c r="S15" i="1"/>
  <c r="S26" i="1"/>
  <c r="S16" i="1"/>
  <c r="S27" i="1"/>
  <c r="C6" i="2"/>
  <c r="I6" i="2"/>
  <c r="H9" i="1"/>
  <c r="A16" i="1"/>
  <c r="A96" i="1"/>
  <c r="A76" i="1"/>
  <c r="A56" i="1"/>
  <c r="A36" i="1"/>
  <c r="A95" i="1"/>
  <c r="A75" i="1"/>
  <c r="A55" i="1"/>
  <c r="A35" i="1"/>
  <c r="A15" i="1"/>
  <c r="E6" i="2"/>
  <c r="B9" i="1"/>
  <c r="C9" i="1"/>
  <c r="G9" i="1"/>
  <c r="I9" i="1"/>
</calcChain>
</file>

<file path=xl/sharedStrings.xml><?xml version="1.0" encoding="utf-8"?>
<sst xmlns="http://schemas.openxmlformats.org/spreadsheetml/2006/main" count="227" uniqueCount="146">
  <si>
    <r>
      <t>略称</t>
    </r>
    <r>
      <rPr>
        <sz val="10"/>
        <color indexed="8"/>
        <rFont val="ＭＳ Ｐゴシック"/>
        <family val="3"/>
        <charset val="128"/>
      </rPr>
      <t>（全角7文字以内）</t>
    </r>
    <rPh sb="0" eb="2">
      <t>リャクショウ</t>
    </rPh>
    <rPh sb="3" eb="5">
      <t>ゼンカク</t>
    </rPh>
    <rPh sb="6" eb="8">
      <t>モジ</t>
    </rPh>
    <rPh sb="8" eb="10">
      <t>イナイ</t>
    </rPh>
    <phoneticPr fontId="2"/>
  </si>
  <si>
    <t>申　込
責任者</t>
    <rPh sb="0" eb="1">
      <t>サル</t>
    </rPh>
    <rPh sb="2" eb="3">
      <t>コミ</t>
    </rPh>
    <rPh sb="4" eb="7">
      <t>セキニンシャ</t>
    </rPh>
    <phoneticPr fontId="2"/>
  </si>
  <si>
    <t>氏名</t>
    <rPh sb="0" eb="2">
      <t>シメイ</t>
    </rPh>
    <phoneticPr fontId="2"/>
  </si>
  <si>
    <t>住所</t>
    <rPh sb="0" eb="2">
      <t>ジュウショ</t>
    </rPh>
    <phoneticPr fontId="2"/>
  </si>
  <si>
    <t>Ｎｏ．</t>
    <phoneticPr fontId="2"/>
  </si>
  <si>
    <t>性別
/ｸﾗｽ</t>
    <rPh sb="0" eb="2">
      <t>セイベツ</t>
    </rPh>
    <phoneticPr fontId="2"/>
  </si>
  <si>
    <t>学年</t>
    <rPh sb="0" eb="2">
      <t>ガクネン</t>
    </rPh>
    <phoneticPr fontId="2"/>
  </si>
  <si>
    <t>《実施個人種目一覧》</t>
    <rPh sb="1" eb="3">
      <t>ジッシ</t>
    </rPh>
    <rPh sb="3" eb="5">
      <t>コジン</t>
    </rPh>
    <rPh sb="5" eb="7">
      <t>シュモク</t>
    </rPh>
    <rPh sb="7" eb="9">
      <t>イチラン</t>
    </rPh>
    <phoneticPr fontId="2"/>
  </si>
  <si>
    <t>氏名(半角ｶﾅ)</t>
    <rPh sb="0" eb="2">
      <t>シメイ</t>
    </rPh>
    <rPh sb="3" eb="5">
      <t>ハンカク</t>
    </rPh>
    <phoneticPr fontId="2"/>
  </si>
  <si>
    <t>　　　　　　          　 性別・ｸﾗｽ
　種目</t>
    <rPh sb="18" eb="19">
      <t>セイ</t>
    </rPh>
    <rPh sb="19" eb="20">
      <t>ベツ</t>
    </rPh>
    <rPh sb="26" eb="28">
      <t>シュモク</t>
    </rPh>
    <phoneticPr fontId="2"/>
  </si>
  <si>
    <t>記入例</t>
    <rPh sb="0" eb="2">
      <t>キニュウ</t>
    </rPh>
    <rPh sb="2" eb="3">
      <t>レイ</t>
    </rPh>
    <phoneticPr fontId="2"/>
  </si>
  <si>
    <t>参加料／種目</t>
    <rPh sb="0" eb="2">
      <t>サンカ</t>
    </rPh>
    <rPh sb="4" eb="6">
      <t>シュモク</t>
    </rPh>
    <phoneticPr fontId="2"/>
  </si>
  <si>
    <t>リレー申込票</t>
    <rPh sb="3" eb="5">
      <t>モウシコミ</t>
    </rPh>
    <rPh sb="5" eb="6">
      <t>ヒョウ</t>
    </rPh>
    <phoneticPr fontId="2"/>
  </si>
  <si>
    <t>長野陸上競技協会　</t>
    <rPh sb="0" eb="2">
      <t>ナガノ</t>
    </rPh>
    <rPh sb="2" eb="4">
      <t>リクジョウ</t>
    </rPh>
    <rPh sb="4" eb="6">
      <t>キョウギ</t>
    </rPh>
    <rPh sb="6" eb="8">
      <t>キョウカイ</t>
    </rPh>
    <phoneticPr fontId="2"/>
  </si>
  <si>
    <t>氏名
／下段（ｶﾅ）</t>
    <rPh sb="0" eb="2">
      <t>シメイ</t>
    </rPh>
    <rPh sb="4" eb="6">
      <t>カダン</t>
    </rPh>
    <phoneticPr fontId="1"/>
  </si>
  <si>
    <t>申込種目数</t>
    <rPh sb="0" eb="2">
      <t>モウシコミ</t>
    </rPh>
    <rPh sb="2" eb="4">
      <t>シュモク</t>
    </rPh>
    <rPh sb="4" eb="5">
      <t>スウ</t>
    </rPh>
    <phoneticPr fontId="1"/>
  </si>
  <si>
    <t>参加料合計</t>
    <rPh sb="0" eb="2">
      <t>サンカ</t>
    </rPh>
    <rPh sb="2" eb="3">
      <t>リョウ</t>
    </rPh>
    <rPh sb="3" eb="5">
      <t>ゴウケイ</t>
    </rPh>
    <phoneticPr fontId="1"/>
  </si>
  <si>
    <t>略称ｶﾅ（半角）</t>
    <rPh sb="0" eb="2">
      <t>リャクショウ</t>
    </rPh>
    <rPh sb="5" eb="7">
      <t>ハンカク</t>
    </rPh>
    <phoneticPr fontId="1"/>
  </si>
  <si>
    <t>団体名称</t>
    <rPh sb="0" eb="2">
      <t>ダンタイ</t>
    </rPh>
    <rPh sb="2" eb="4">
      <t>メイショウ</t>
    </rPh>
    <phoneticPr fontId="1"/>
  </si>
  <si>
    <t>参加（のべ）人数</t>
    <rPh sb="0" eb="2">
      <t>サンカ</t>
    </rPh>
    <rPh sb="6" eb="8">
      <t>ニンズウ</t>
    </rPh>
    <phoneticPr fontId="1"/>
  </si>
  <si>
    <t>参加料</t>
    <rPh sb="0" eb="2">
      <t>サンカ</t>
    </rPh>
    <rPh sb="2" eb="3">
      <t>リョウ</t>
    </rPh>
    <phoneticPr fontId="1"/>
  </si>
  <si>
    <t>登録番号
/学年</t>
    <rPh sb="0" eb="2">
      <t>トウロク</t>
    </rPh>
    <rPh sb="2" eb="4">
      <t>バンゴウ</t>
    </rPh>
    <rPh sb="6" eb="8">
      <t>ガクネン</t>
    </rPh>
    <phoneticPr fontId="1"/>
  </si>
  <si>
    <t>参考記録</t>
    <rPh sb="0" eb="2">
      <t>サンコウ</t>
    </rPh>
    <rPh sb="2" eb="4">
      <t>キロク</t>
    </rPh>
    <phoneticPr fontId="1"/>
  </si>
  <si>
    <t>性/クラス</t>
    <rPh sb="0" eb="1">
      <t>セイ</t>
    </rPh>
    <phoneticPr fontId="1"/>
  </si>
  <si>
    <t>種　　目</t>
    <rPh sb="0" eb="1">
      <t>シュ</t>
    </rPh>
    <rPh sb="3" eb="4">
      <t>メ</t>
    </rPh>
    <phoneticPr fontId="1"/>
  </si>
  <si>
    <t>走幅跳</t>
    <rPh sb="0" eb="1">
      <t>ハシ</t>
    </rPh>
    <rPh sb="1" eb="3">
      <t>ハバト</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</si>
  <si>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</si>
  <si>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男子</t>
    <rPh sb="0" eb="2">
      <t>ダンシ</t>
    </rPh>
    <phoneticPr fontId="1"/>
  </si>
  <si>
    <t>女子</t>
    <rPh sb="0" eb="2">
      <t>ジョシ</t>
    </rPh>
    <phoneticPr fontId="1"/>
  </si>
  <si>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</si>
  <si>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</si>
  <si>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</si>
  <si>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個人種目参加料</t>
    <rPh sb="0" eb="2">
      <t>コジン</t>
    </rPh>
    <rPh sb="2" eb="4">
      <t>シュモク</t>
    </rPh>
    <rPh sb="4" eb="6">
      <t>サンカ</t>
    </rPh>
    <rPh sb="6" eb="7">
      <t>リョウ</t>
    </rPh>
    <phoneticPr fontId="2"/>
  </si>
  <si>
    <t>リレー種目参加料</t>
    <rPh sb="3" eb="5">
      <t>シュモク</t>
    </rPh>
    <rPh sb="5" eb="7">
      <t>サンカ</t>
    </rPh>
    <rPh sb="7" eb="8">
      <t>リョウ</t>
    </rPh>
    <phoneticPr fontId="2"/>
  </si>
  <si>
    <t>参加料合計</t>
    <rPh sb="0" eb="2">
      <t>サンカ</t>
    </rPh>
    <rPh sb="2" eb="3">
      <t>リョウ</t>
    </rPh>
    <rPh sb="3" eb="5">
      <t>ゴウケイ</t>
    </rPh>
    <phoneticPr fontId="2"/>
  </si>
  <si>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2"/>
  </si>
  <si>
    <t>4×100mR</t>
    <phoneticPr fontId="1"/>
  </si>
  <si>
    <t>ﾅﾝﾊﾞｰ</t>
    <phoneticPr fontId="2"/>
  </si>
  <si>
    <t>400m</t>
  </si>
  <si>
    <t>長野　陸子</t>
    <rPh sb="0" eb="2">
      <t>ナガノ</t>
    </rPh>
    <rPh sb="3" eb="4">
      <t>リク</t>
    </rPh>
    <rPh sb="4" eb="5">
      <t>コ</t>
    </rPh>
    <phoneticPr fontId="2"/>
  </si>
  <si>
    <t>ﾅｶﾞﾉ　ﾘｸｺ</t>
    <phoneticPr fontId="2"/>
  </si>
  <si>
    <t>上位所属/ｶﾃｺﾞﾘ</t>
    <rPh sb="0" eb="2">
      <t>ジョウイ</t>
    </rPh>
    <rPh sb="2" eb="4">
      <t>ショゾク</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</si>
  <si>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</si>
  <si>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【エントリー全般についての注意】</t>
    <rPh sb="6" eb="8">
      <t>ゼンパン</t>
    </rPh>
    <rPh sb="13" eb="15">
      <t>チュウイ</t>
    </rPh>
    <phoneticPr fontId="1"/>
  </si>
  <si>
    <t>（１）エントリーと参加料納付について</t>
    <rPh sb="9" eb="12">
      <t>サンカリョウ</t>
    </rPh>
    <rPh sb="12" eb="14">
      <t>ノウフ</t>
    </rPh>
    <phoneticPr fontId="1"/>
  </si>
  <si>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1"/>
  </si>
  <si>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1"/>
  </si>
  <si>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1"/>
  </si>
  <si>
    <t>（２）エントリーファイル入力について</t>
    <rPh sb="12" eb="14">
      <t>ニュウリョク</t>
    </rPh>
    <phoneticPr fontId="1"/>
  </si>
  <si>
    <t>①原則として、緑色のセル範囲は入力（選択）必須事項です。必ず記入してください。</t>
    <rPh sb="1" eb="3">
      <t>ゲンソク</t>
    </rPh>
    <rPh sb="7" eb="9">
      <t>ミドリイロ</t>
    </rPh>
    <rPh sb="12" eb="14">
      <t>ハンイ</t>
    </rPh>
    <rPh sb="15" eb="17">
      <t>ニュウリョク</t>
    </rPh>
    <rPh sb="18" eb="20">
      <t>センタク</t>
    </rPh>
    <rPh sb="21" eb="23">
      <t>ヒッス</t>
    </rPh>
    <rPh sb="23" eb="25">
      <t>ジコウ</t>
    </rPh>
    <rPh sb="28" eb="29">
      <t>カナラ</t>
    </rPh>
    <rPh sb="30" eb="32">
      <t>キニュウ</t>
    </rPh>
    <phoneticPr fontId="1"/>
  </si>
  <si>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1"/>
  </si>
  <si>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1"/>
  </si>
  <si>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1"/>
  </si>
  <si>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1"/>
  </si>
  <si>
    <t>　です。</t>
    <phoneticPr fontId="1"/>
  </si>
  <si>
    <t>②エントリー種別（新規／訂正送信）を選択</t>
    <rPh sb="6" eb="8">
      <t>シュベツ</t>
    </rPh>
    <rPh sb="9" eb="11">
      <t>シンキ</t>
    </rPh>
    <rPh sb="12" eb="14">
      <t>テイセイ</t>
    </rPh>
    <rPh sb="14" eb="16">
      <t>ソウシン</t>
    </rPh>
    <rPh sb="18" eb="20">
      <t>センタク</t>
    </rPh>
    <phoneticPr fontId="1"/>
  </si>
  <si>
    <t>　</t>
    <phoneticPr fontId="1"/>
  </si>
  <si>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1"/>
  </si>
  <si>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1"/>
  </si>
  <si>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1"/>
  </si>
  <si>
    <t>　　が確認できず、エントリー完了とみなされない場合があります。</t>
    <rPh sb="3" eb="5">
      <t>カクニン</t>
    </rPh>
    <rPh sb="14" eb="16">
      <t>カンリョウ</t>
    </rPh>
    <rPh sb="23" eb="25">
      <t>バアイ</t>
    </rPh>
    <phoneticPr fontId="1"/>
  </si>
  <si>
    <t>④メールアドレスを入力</t>
    <rPh sb="9" eb="11">
      <t>ニュウリョク</t>
    </rPh>
    <phoneticPr fontId="1"/>
  </si>
  <si>
    <t>　※フリーメール（ yahoo など）の場合、返信メールがブロックされる場合があります。ご承知ください。</t>
    <rPh sb="20" eb="22">
      <t>バアイ</t>
    </rPh>
    <rPh sb="23" eb="25">
      <t>ヘンシン</t>
    </rPh>
    <rPh sb="36" eb="38">
      <t>バアイ</t>
    </rPh>
    <rPh sb="45" eb="47">
      <t>ショウチ</t>
    </rPh>
    <phoneticPr fontId="1"/>
  </si>
  <si>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1"/>
  </si>
  <si>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1"/>
  </si>
  <si>
    <t>○</t>
  </si>
  <si>
    <t>3000m</t>
  </si>
  <si>
    <t>400mH</t>
  </si>
  <si>
    <t>棒高跳</t>
    <rPh sb="0" eb="1">
      <t>ボウ</t>
    </rPh>
    <rPh sb="1" eb="3">
      <t>タカト</t>
    </rPh>
    <phoneticPr fontId="1"/>
  </si>
  <si>
    <t>中学100m</t>
    <rPh sb="0" eb="2">
      <t>チュウガク</t>
    </rPh>
    <phoneticPr fontId="1"/>
  </si>
  <si>
    <t>中学400m</t>
    <rPh sb="0" eb="2">
      <t>チュウガク</t>
    </rPh>
    <phoneticPr fontId="1"/>
  </si>
  <si>
    <t>中学1500m</t>
    <rPh sb="0" eb="2">
      <t>チュウガク</t>
    </rPh>
    <phoneticPr fontId="1"/>
  </si>
  <si>
    <t>中学3000m</t>
    <rPh sb="0" eb="2">
      <t>チュウガク</t>
    </rPh>
    <phoneticPr fontId="1"/>
  </si>
  <si>
    <t>中学100mH</t>
    <rPh sb="0" eb="2">
      <t>チュウガク</t>
    </rPh>
    <phoneticPr fontId="1"/>
  </si>
  <si>
    <t>中学110mH</t>
    <rPh sb="0" eb="2">
      <t>チュウガク</t>
    </rPh>
    <phoneticPr fontId="1"/>
  </si>
  <si>
    <t>中学走高跳</t>
    <rPh sb="0" eb="2">
      <t>チュウガク</t>
    </rPh>
    <rPh sb="2" eb="3">
      <t>ハシ</t>
    </rPh>
    <rPh sb="3" eb="5">
      <t>タカト</t>
    </rPh>
    <phoneticPr fontId="1"/>
  </si>
  <si>
    <t>中学走幅跳</t>
    <rPh sb="0" eb="2">
      <t>チュウガク</t>
    </rPh>
    <rPh sb="2" eb="3">
      <t>ハシ</t>
    </rPh>
    <rPh sb="3" eb="5">
      <t>ハバト</t>
    </rPh>
    <phoneticPr fontId="1"/>
  </si>
  <si>
    <t>中学砲丸投</t>
    <rPh sb="0" eb="2">
      <t>チュウガク</t>
    </rPh>
    <rPh sb="2" eb="5">
      <t>ホウガンナ</t>
    </rPh>
    <phoneticPr fontId="1"/>
  </si>
  <si>
    <t>中学円盤投</t>
    <rPh sb="0" eb="2">
      <t>チュウガク</t>
    </rPh>
    <rPh sb="2" eb="5">
      <t>エンバンナ</t>
    </rPh>
    <phoneticPr fontId="1"/>
  </si>
  <si>
    <t>中学男子</t>
    <rPh sb="0" eb="2">
      <t>チュウガク</t>
    </rPh>
    <rPh sb="2" eb="4">
      <t>ダンシ</t>
    </rPh>
    <phoneticPr fontId="2"/>
  </si>
  <si>
    <t>中学女子</t>
    <rPh sb="0" eb="2">
      <t>チュウガク</t>
    </rPh>
    <rPh sb="2" eb="4">
      <t>ジョシ</t>
    </rPh>
    <phoneticPr fontId="2"/>
  </si>
  <si>
    <t>中学800m</t>
    <rPh sb="0" eb="2">
      <t>チュウガク</t>
    </rPh>
    <phoneticPr fontId="1"/>
  </si>
  <si>
    <t>×</t>
    <phoneticPr fontId="1"/>
  </si>
  <si>
    <t>中学</t>
    <rPh sb="0" eb="2">
      <t>チュウガク</t>
    </rPh>
    <phoneticPr fontId="1"/>
  </si>
  <si>
    <t>○(0.914m)</t>
    <phoneticPr fontId="1"/>
  </si>
  <si>
    <t>○(0.762m)</t>
    <phoneticPr fontId="1"/>
  </si>
  <si>
    <t>○(5.000kg)</t>
    <phoneticPr fontId="1"/>
  </si>
  <si>
    <t>○(0.300kg)</t>
    <phoneticPr fontId="1"/>
  </si>
  <si>
    <t>中学110mH(0.914m)</t>
    <rPh sb="0" eb="2">
      <t>チュウガク</t>
    </rPh>
    <phoneticPr fontId="1"/>
  </si>
  <si>
    <t>中学100mH(0.762m)</t>
    <rPh sb="0" eb="2">
      <t>チュウガク</t>
    </rPh>
    <phoneticPr fontId="1"/>
  </si>
  <si>
    <t>中学砲丸投(5.000kg)</t>
    <rPh sb="0" eb="2">
      <t>チュウガク</t>
    </rPh>
    <rPh sb="2" eb="5">
      <t>ホウガンナ</t>
    </rPh>
    <phoneticPr fontId="1"/>
  </si>
  <si>
    <t>中学男子</t>
    <rPh sb="0" eb="2">
      <t>チュウガク</t>
    </rPh>
    <rPh sb="2" eb="4">
      <t>ダンシ</t>
    </rPh>
    <phoneticPr fontId="1"/>
  </si>
  <si>
    <t>中学女子</t>
    <rPh sb="0" eb="2">
      <t>チュウガク</t>
    </rPh>
    <rPh sb="2" eb="4">
      <t>ジョシ</t>
    </rPh>
    <phoneticPr fontId="1"/>
  </si>
  <si>
    <t>三段跳</t>
    <rPh sb="0" eb="3">
      <t>サンダント</t>
    </rPh>
    <phoneticPr fontId="1"/>
  </si>
  <si>
    <t>400mH(0.914m)</t>
  </si>
  <si>
    <t>400mH(0.762m)</t>
  </si>
  <si>
    <t>中学ｼﾞｬﾍﾞﾘｯｸ(0.300kg)</t>
    <rPh sb="0" eb="2">
      <t>チュウガク</t>
    </rPh>
    <phoneticPr fontId="1"/>
  </si>
  <si>
    <t>中学ｼﾞｬﾍﾞﾘｯｸ</t>
    <rPh sb="0" eb="2">
      <t>チュウガク</t>
    </rPh>
    <phoneticPr fontId="1"/>
  </si>
  <si>
    <t>（３）長野市陸協ホームページからのエントリー方法</t>
    <rPh sb="3" eb="5">
      <t>ナガノ</t>
    </rPh>
    <rPh sb="5" eb="6">
      <t>シ</t>
    </rPh>
    <rPh sb="6" eb="8">
      <t>リクキョウ</t>
    </rPh>
    <rPh sb="22" eb="24">
      <t>ホウホウ</t>
    </rPh>
    <phoneticPr fontId="1"/>
  </si>
  <si>
    <t>必要事項を記入したエントリーファイルは、長野市陸協ホームページの各大会メニューの大会申込フォーム</t>
    <rPh sb="0" eb="2">
      <t>ヒツヨウ</t>
    </rPh>
    <rPh sb="2" eb="4">
      <t>ジコウ</t>
    </rPh>
    <rPh sb="5" eb="7">
      <t>キニュウ</t>
    </rPh>
    <rPh sb="20" eb="23">
      <t>ナガノシ</t>
    </rPh>
    <rPh sb="23" eb="25">
      <t>リクキョウ</t>
    </rPh>
    <rPh sb="32" eb="35">
      <t>カクタイカイ</t>
    </rPh>
    <rPh sb="40" eb="42">
      <t>タイカイ</t>
    </rPh>
    <rPh sb="42" eb="44">
      <t>モウシコミ</t>
    </rPh>
    <phoneticPr fontId="1"/>
  </si>
  <si>
    <t>から送信してください。</t>
  </si>
  <si>
    <t>長野市陸上競技協会ホームページ左側メニュー一覧の「北信選手権」をクリック</t>
    <rPh sb="0" eb="3">
      <t>ナガノシ</t>
    </rPh>
    <rPh sb="3" eb="5">
      <t>リクジョウ</t>
    </rPh>
    <rPh sb="5" eb="7">
      <t>キョウギ</t>
    </rPh>
    <rPh sb="7" eb="9">
      <t>キョウカイ</t>
    </rPh>
    <rPh sb="15" eb="17">
      <t>ヒダリガワ</t>
    </rPh>
    <rPh sb="21" eb="23">
      <t>イチラン</t>
    </rPh>
    <rPh sb="25" eb="27">
      <t>ホクシン</t>
    </rPh>
    <rPh sb="27" eb="30">
      <t>センシュケン</t>
    </rPh>
    <phoneticPr fontId="1"/>
  </si>
  <si>
    <t>大会申込フォームの、</t>
    <rPh sb="0" eb="2">
      <t>タイカイ</t>
    </rPh>
    <rPh sb="2" eb="4">
      <t>モウシコミ</t>
    </rPh>
    <phoneticPr fontId="1"/>
  </si>
  <si>
    <t>①大会を選択（「北信選手権」が既に選択されています）</t>
    <rPh sb="1" eb="3">
      <t>タイカイ</t>
    </rPh>
    <rPh sb="4" eb="6">
      <t>センタク</t>
    </rPh>
    <rPh sb="8" eb="10">
      <t>ホクシン</t>
    </rPh>
    <rPh sb="10" eb="13">
      <t>センシュケン</t>
    </rPh>
    <rPh sb="15" eb="16">
      <t>スデ</t>
    </rPh>
    <rPh sb="17" eb="19">
      <t>センタク</t>
    </rPh>
    <phoneticPr fontId="1"/>
  </si>
  <si>
    <t>⑤電話番号を入力（できるだけ、常に連絡のとれる番号をお願いします。）</t>
    <rPh sb="1" eb="3">
      <t>デンワ</t>
    </rPh>
    <rPh sb="3" eb="5">
      <t>バンゴウ</t>
    </rPh>
    <rPh sb="6" eb="8">
      <t>ニュウリョク</t>
    </rPh>
    <rPh sb="15" eb="16">
      <t>ツネ</t>
    </rPh>
    <rPh sb="17" eb="19">
      <t>レンラク</t>
    </rPh>
    <rPh sb="23" eb="25">
      <t>バンゴウ</t>
    </rPh>
    <rPh sb="27" eb="28">
      <t>ネガ</t>
    </rPh>
    <phoneticPr fontId="1"/>
  </si>
  <si>
    <t>⑥コメント</t>
    <phoneticPr fontId="1"/>
  </si>
  <si>
    <t>⑦エントリーファイル添付</t>
    <rPh sb="10" eb="12">
      <t>テンプ</t>
    </rPh>
    <phoneticPr fontId="1"/>
  </si>
  <si>
    <t>⑧決定ボタンを押し、確認画面へ</t>
    <rPh sb="1" eb="3">
      <t>ケッテイ</t>
    </rPh>
    <rPh sb="7" eb="8">
      <t>オ</t>
    </rPh>
    <rPh sb="10" eb="12">
      <t>カクニン</t>
    </rPh>
    <rPh sb="12" eb="14">
      <t>ガメン</t>
    </rPh>
    <phoneticPr fontId="1"/>
  </si>
  <si>
    <t>⑨内容が正しければ「決定」、間違いがあれば「戻る」</t>
    <rPh sb="1" eb="3">
      <t>ナイヨウ</t>
    </rPh>
    <rPh sb="4" eb="5">
      <t>タダ</t>
    </rPh>
    <rPh sb="10" eb="12">
      <t>ケッテイ</t>
    </rPh>
    <rPh sb="14" eb="16">
      <t>マチガ</t>
    </rPh>
    <rPh sb="22" eb="23">
      <t>モド</t>
    </rPh>
    <phoneticPr fontId="1"/>
  </si>
  <si>
    <t>中学砲丸投(2.721kg)</t>
    <rPh sb="0" eb="2">
      <t>チュウガク</t>
    </rPh>
    <rPh sb="2" eb="5">
      <t>ホウガンナ</t>
    </rPh>
    <phoneticPr fontId="1"/>
  </si>
  <si>
    <r>
      <t>【大会別特記事項】
○参考記録を必ず入力のこと。1分以上は分表示です。
　　　例）1分05秒46　→　10546
○各種目のエントリー数を、１団体１チームとします。</t>
    </r>
    <r>
      <rPr>
        <sz val="11"/>
        <color theme="1"/>
        <rFont val="ＭＳ Ｐゴシック"/>
        <family val="3"/>
        <charset val="128"/>
        <scheme val="minor"/>
      </rPr>
      <t xml:space="preserve">
</t>
    </r>
    <rPh sb="1" eb="3">
      <t>タイカイ</t>
    </rPh>
    <rPh sb="3" eb="4">
      <t>ベツ</t>
    </rPh>
    <rPh sb="4" eb="6">
      <t>トッキ</t>
    </rPh>
    <rPh sb="6" eb="8">
      <t>ジコウ</t>
    </rPh>
    <rPh sb="11" eb="13">
      <t>サンコウ</t>
    </rPh>
    <rPh sb="13" eb="15">
      <t>キロク</t>
    </rPh>
    <rPh sb="16" eb="17">
      <t>カナラ</t>
    </rPh>
    <rPh sb="18" eb="20">
      <t>ニュウリョク</t>
    </rPh>
    <rPh sb="25" eb="28">
      <t>フンイジョウ</t>
    </rPh>
    <rPh sb="29" eb="30">
      <t>フン</t>
    </rPh>
    <rPh sb="30" eb="32">
      <t>ヒョウジ</t>
    </rPh>
    <rPh sb="39" eb="40">
      <t>レイ</t>
    </rPh>
    <rPh sb="42" eb="43">
      <t>フン</t>
    </rPh>
    <rPh sb="45" eb="46">
      <t>ビョウ</t>
    </rPh>
    <rPh sb="59" eb="62">
      <t>カクシュモク</t>
    </rPh>
    <rPh sb="68" eb="69">
      <t>スウ</t>
    </rPh>
    <rPh sb="72" eb="74">
      <t>ダンタイ</t>
    </rPh>
    <phoneticPr fontId="1"/>
  </si>
  <si>
    <t>100mH</t>
    <phoneticPr fontId="1"/>
  </si>
  <si>
    <t>○(0.838m)</t>
    <phoneticPr fontId="1"/>
  </si>
  <si>
    <t>110mH</t>
    <phoneticPr fontId="1"/>
  </si>
  <si>
    <t>○(1.067m)</t>
    <phoneticPr fontId="1"/>
  </si>
  <si>
    <t>110mH(1.067m)</t>
    <phoneticPr fontId="1"/>
  </si>
  <si>
    <t>100mH(0.838m)</t>
    <phoneticPr fontId="1"/>
  </si>
  <si>
    <t>中学円盤投(1.000kg)</t>
    <rPh sb="0" eb="2">
      <t>チュウガク</t>
    </rPh>
    <rPh sb="2" eb="5">
      <t>エンバンナ</t>
    </rPh>
    <phoneticPr fontId="1"/>
  </si>
  <si>
    <t>○(1.500kg)</t>
    <phoneticPr fontId="1"/>
  </si>
  <si>
    <t>○(1.000kg)</t>
    <phoneticPr fontId="1"/>
  </si>
  <si>
    <t>中学円盤投(1.500kg)</t>
    <rPh sb="0" eb="2">
      <t>チュウガク</t>
    </rPh>
    <rPh sb="2" eb="5">
      <t>エンバンナ</t>
    </rPh>
    <phoneticPr fontId="1"/>
  </si>
  <si>
    <t>中学200m</t>
    <rPh sb="0" eb="2">
      <t>チュウガク</t>
    </rPh>
    <phoneticPr fontId="1"/>
  </si>
  <si>
    <t>連絡可能な携帯</t>
    <rPh sb="0" eb="2">
      <t>レンラク</t>
    </rPh>
    <rPh sb="2" eb="4">
      <t>カノウ</t>
    </rPh>
    <rPh sb="5" eb="7">
      <t>ケイタイ</t>
    </rPh>
    <phoneticPr fontId="2"/>
  </si>
  <si>
    <t>エントリー数</t>
    <rPh sb="5" eb="6">
      <t>スウ</t>
    </rPh>
    <phoneticPr fontId="1"/>
  </si>
  <si>
    <t>○(2.721kg)</t>
    <phoneticPr fontId="1"/>
  </si>
  <si>
    <t>(４ ) 北信地区の学校に在籍している生徒。（中学 生 ）</t>
    <phoneticPr fontId="1"/>
  </si>
  <si>
    <t>⇒</t>
    <phoneticPr fontId="1"/>
  </si>
  <si>
    <t>入力例</t>
    <rPh sb="0" eb="2">
      <t>ニュウリョク</t>
    </rPh>
    <rPh sb="2" eb="3">
      <t>レイ</t>
    </rPh>
    <phoneticPr fontId="1"/>
  </si>
  <si>
    <t>北信　太郎</t>
    <rPh sb="0" eb="2">
      <t>ホクシン</t>
    </rPh>
    <rPh sb="3" eb="5">
      <t>タロウ</t>
    </rPh>
    <phoneticPr fontId="1"/>
  </si>
  <si>
    <t>北信　次郎</t>
    <rPh sb="0" eb="2">
      <t>ホクシン</t>
    </rPh>
    <rPh sb="3" eb="5">
      <t>ジロウ</t>
    </rPh>
    <phoneticPr fontId="1"/>
  </si>
  <si>
    <t>北信　三郎</t>
    <rPh sb="0" eb="2">
      <t>ホクシン</t>
    </rPh>
    <rPh sb="3" eb="5">
      <t>サブロウ</t>
    </rPh>
    <phoneticPr fontId="1"/>
  </si>
  <si>
    <t>北信　四郎</t>
    <rPh sb="0" eb="2">
      <t>ホクシン</t>
    </rPh>
    <rPh sb="3" eb="5">
      <t>シロウ</t>
    </rPh>
    <phoneticPr fontId="1"/>
  </si>
  <si>
    <t>北信　五郎</t>
    <rPh sb="0" eb="2">
      <t>ホクシン</t>
    </rPh>
    <rPh sb="3" eb="5">
      <t>ゴロウ</t>
    </rPh>
    <phoneticPr fontId="1"/>
  </si>
  <si>
    <t>北信　六郎</t>
    <rPh sb="0" eb="2">
      <t>ホクシン</t>
    </rPh>
    <rPh sb="3" eb="5">
      <t>ロクロウ</t>
    </rPh>
    <phoneticPr fontId="1"/>
  </si>
  <si>
    <t>(４) 北信地区の学校に在籍している生徒。（中学生）</t>
  </si>
  <si>
    <t>(４) 北信地区の学校に在籍している生徒。（中学生）</t>
    <phoneticPr fontId="1"/>
  </si>
  <si>
    <t>⑤ファイル名については、デフォルトでは67HokushinCHtyugaku_entryfile となっているので、entryfileの部分を</t>
    <rPh sb="5" eb="6">
      <t>メイ</t>
    </rPh>
    <rPh sb="68" eb="70">
      <t>ブブン</t>
    </rPh>
    <phoneticPr fontId="1"/>
  </si>
  <si>
    <t>　団体名に変えてください。（例：67HokushinCHtyugaku_entryfile を 67HokushinCHtyugaku_長野中 に変更）</t>
    <rPh sb="5" eb="6">
      <t>カ</t>
    </rPh>
    <rPh sb="14" eb="15">
      <t>レイ</t>
    </rPh>
    <rPh sb="68" eb="70">
      <t>ナガノ</t>
    </rPh>
    <rPh sb="70" eb="71">
      <t>チュウ</t>
    </rPh>
    <rPh sb="73" eb="75">
      <t>ヘンコウ</t>
    </rPh>
    <phoneticPr fontId="1"/>
  </si>
  <si>
    <t>第67回北信地区陸上競技選手権大会</t>
    <rPh sb="0" eb="1">
      <t>ダイ</t>
    </rPh>
    <rPh sb="3" eb="4">
      <t>カイ</t>
    </rPh>
    <rPh sb="4" eb="6">
      <t>ホクシン</t>
    </rPh>
    <rPh sb="6" eb="8">
      <t>チク</t>
    </rPh>
    <rPh sb="8" eb="10">
      <t>リクジョウ</t>
    </rPh>
    <rPh sb="10" eb="12">
      <t>キョウギ</t>
    </rPh>
    <rPh sb="12" eb="15">
      <t>センシュケン</t>
    </rPh>
    <rPh sb="15" eb="17">
      <t>タイカイ</t>
    </rPh>
    <phoneticPr fontId="1"/>
  </si>
  <si>
    <t>(５) 北信地区のクラブチームに所属している者。（中学生）</t>
  </si>
  <si>
    <t>(６) 上記該当なく、オープンでの参加。</t>
    <rPh sb="6" eb="8">
      <t>ガイトウ</t>
    </rPh>
    <phoneticPr fontId="1"/>
  </si>
  <si>
    <t>参加資格（4）～（6）を選択</t>
    <rPh sb="0" eb="2">
      <t>サンカ</t>
    </rPh>
    <rPh sb="2" eb="4">
      <t>シカク</t>
    </rPh>
    <rPh sb="12" eb="14">
      <t>センタク</t>
    </rPh>
    <phoneticPr fontId="1"/>
  </si>
  <si>
    <r>
      <t xml:space="preserve">【大会別特記事項】
</t>
    </r>
    <r>
      <rPr>
        <b/>
        <sz val="11"/>
        <color indexed="8"/>
        <rFont val="ＭＳ Ｐゴシック"/>
        <family val="3"/>
        <charset val="128"/>
      </rPr>
      <t xml:space="preserve">○参考記録を必ず入力のこと。400mも分表示です。
</t>
    </r>
    <r>
      <rPr>
        <b/>
        <sz val="11"/>
        <color indexed="10"/>
        <rFont val="ＭＳ Ｐゴシック"/>
        <family val="3"/>
        <charset val="128"/>
      </rPr>
      <t xml:space="preserve">○性別/ｸﾗｽを選択すると、該当の種目がドロップダウンで
　選択できるようになります。
〇同一人物が、二つのカテゴリーにわたってエントリーする場合、「男子」、
　「中学男子」のように分けて入力してください。
</t>
    </r>
    <r>
      <rPr>
        <b/>
        <sz val="11"/>
        <color theme="1"/>
        <rFont val="ＭＳ Ｐゴシック"/>
        <family val="3"/>
        <charset val="128"/>
      </rPr>
      <t>《参加資格》</t>
    </r>
    <r>
      <rPr>
        <b/>
        <sz val="11"/>
        <color indexed="10"/>
        <rFont val="ＭＳ Ｐゴシック"/>
        <family val="3"/>
        <charset val="128"/>
      </rPr>
      <t xml:space="preserve">
</t>
    </r>
    <r>
      <rPr>
        <b/>
        <sz val="11"/>
        <color theme="1"/>
        <rFont val="ＭＳ Ｐゴシック"/>
        <family val="3"/>
        <charset val="128"/>
      </rPr>
      <t>(４) 北信地区の学校に在籍している生徒。（中学生）
(５) 北信地区のクラブチームに所属している者。（中学生）
(６) 上記以外の者は、オープンでの参加を認める。</t>
    </r>
    <rPh sb="1" eb="3">
      <t>タイカイ</t>
    </rPh>
    <rPh sb="3" eb="4">
      <t>ベツ</t>
    </rPh>
    <rPh sb="4" eb="6">
      <t>トッキ</t>
    </rPh>
    <rPh sb="6" eb="8">
      <t>ジコウ</t>
    </rPh>
    <rPh sb="81" eb="85">
      <t>ドウイツジンブツ</t>
    </rPh>
    <rPh sb="87" eb="88">
      <t>フタ</t>
    </rPh>
    <rPh sb="107" eb="109">
      <t>バアイ</t>
    </rPh>
    <rPh sb="111" eb="113">
      <t>ダンシ</t>
    </rPh>
    <rPh sb="118" eb="122">
      <t>チュウガクダンシ</t>
    </rPh>
    <rPh sb="127" eb="128">
      <t>ワ</t>
    </rPh>
    <rPh sb="130" eb="132">
      <t>ニュウリョク</t>
    </rPh>
    <rPh sb="141" eb="145">
      <t>サンカシカク</t>
    </rPh>
    <phoneticPr fontId="1"/>
  </si>
  <si>
    <t>男子</t>
    <rPh sb="0" eb="2">
      <t>ダンシ</t>
    </rPh>
    <phoneticPr fontId="1"/>
  </si>
  <si>
    <t>女子</t>
    <rPh sb="0" eb="2">
      <t>ジョシ</t>
    </rPh>
    <phoneticPr fontId="1"/>
  </si>
  <si>
    <t>4×400mR</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</si>
</sst>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3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color indexed="8"/>
      <name val="メイリオ"/>
      <family val="3"/>
      <charset val="128"/>
    </font>
    <font>
      <sz val="6"/>
      <name val="ＭＳ Ｐゴシック"/>
      <family val="3"/>
      <charset val="128"/>
    </font>
    <font>
      <b/>
      <sz val="11"/>
      <color indexed="8"/>
      <name val="ＭＳ Ｐゴシック"/>
      <family val="3"/>
      <charset val="128"/>
    </font>
    <font>
      <b/>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8"/>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6"/>
      <color theme="1"/>
      <name val="ＭＳ Ｐゴシック"/>
      <family val="3"/>
      <charset val="128"/>
      <scheme val="minor"/>
    </font>
    <font>
      <b/>
      <sz val="14"/>
      <color rgb="FF00B050"/>
      <name val="ＭＳ Ｐゴシック"/>
      <family val="3"/>
      <charset val="128"/>
      <scheme val="minor"/>
    </font>
    <font>
      <b/>
      <sz val="14"/>
      <name val="ＭＳ Ｐゴシック"/>
      <family val="3"/>
      <charset val="128"/>
      <scheme val="minor"/>
    </font>
    <font>
      <b/>
      <sz val="14"/>
      <color theme="0"/>
      <name val="ＭＳ Ｐゴシック"/>
      <family val="3"/>
      <charset val="128"/>
      <scheme val="minor"/>
    </font>
    <font>
      <b/>
      <sz val="18"/>
      <color theme="0"/>
      <name val="ＭＳ Ｐゴシック"/>
      <family val="3"/>
      <charset val="128"/>
      <scheme val="minor"/>
    </font>
    <font>
      <b/>
      <sz val="14"/>
      <color rgb="FFFF0000"/>
      <name val="ＭＳ Ｐゴシック"/>
      <family val="3"/>
      <charset val="128"/>
      <scheme val="minor"/>
    </font>
    <font>
      <sz val="9"/>
      <color rgb="FFFF0000"/>
      <name val="ＭＳ Ｐゴシック"/>
      <family val="3"/>
      <charset val="128"/>
      <scheme val="minor"/>
    </font>
    <font>
      <b/>
      <sz val="18"/>
      <color rgb="FFFF0000"/>
      <name val="ＭＳ Ｐゴシック"/>
      <family val="3"/>
      <charset val="128"/>
      <scheme val="minor"/>
    </font>
    <font>
      <sz val="11"/>
      <name val="ＭＳ Ｐゴシック"/>
      <family val="3"/>
      <charset val="128"/>
      <scheme val="minor"/>
    </font>
    <font>
      <sz val="26"/>
      <color rgb="FFFF0000"/>
      <name val="ＭＳ Ｐゴシック"/>
      <family val="3"/>
      <charset val="128"/>
      <scheme val="minor"/>
    </font>
    <font>
      <sz val="16"/>
      <color theme="1"/>
      <name val="ＭＳ Ｐゴシック"/>
      <family val="3"/>
      <charset val="128"/>
      <scheme val="minor"/>
    </font>
    <font>
      <b/>
      <sz val="11"/>
      <color theme="1"/>
      <name val="ＭＳ Ｐゴシック"/>
      <family val="3"/>
      <charset val="128"/>
    </font>
    <font>
      <sz val="48"/>
      <name val="ＭＳ Ｐゴシック"/>
      <family val="3"/>
      <charset val="128"/>
      <scheme val="minor"/>
    </font>
    <font>
      <b/>
      <sz val="18"/>
      <name val="ＭＳ Ｐゴシック"/>
      <family val="3"/>
      <charset val="128"/>
      <scheme val="minor"/>
    </font>
  </fonts>
  <fills count="14">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CCFF99"/>
        <bgColor indexed="64"/>
      </patternFill>
    </fill>
    <fill>
      <patternFill patternType="solid">
        <fgColor theme="0"/>
        <bgColor indexed="64"/>
      </patternFill>
    </fill>
    <fill>
      <patternFill patternType="solid">
        <fgColor theme="7" tint="0.5999938962981048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1"/>
        <bgColor indexed="64"/>
      </patternFill>
    </fill>
    <fill>
      <patternFill patternType="solid">
        <fgColor rgb="FFFFCC00"/>
        <bgColor indexed="64"/>
      </patternFill>
    </fill>
    <fill>
      <patternFill patternType="solid">
        <fgColor rgb="FFFFFF00"/>
        <bgColor indexed="64"/>
      </patternFill>
    </fill>
  </fills>
  <borders count="85">
    <border>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diagonalDown="1">
      <left style="medium">
        <color indexed="64"/>
      </left>
      <right style="thin">
        <color indexed="64"/>
      </right>
      <top style="medium">
        <color indexed="64"/>
      </top>
      <bottom style="thin">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2">
    <xf numFmtId="0" fontId="0" fillId="0" borderId="0">
      <alignment vertical="center"/>
    </xf>
    <xf numFmtId="0" fontId="8" fillId="0" borderId="0">
      <alignment vertical="center"/>
    </xf>
  </cellStyleXfs>
  <cellXfs count="246">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176" fontId="0" fillId="0" borderId="5" xfId="0" applyNumberFormat="1" applyBorder="1" applyAlignment="1">
      <alignment horizontal="center" vertical="center"/>
    </xf>
    <xf numFmtId="176" fontId="0" fillId="0" borderId="4" xfId="0" applyNumberFormat="1" applyBorder="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49" fontId="12" fillId="0" borderId="0" xfId="0" applyNumberFormat="1" applyFont="1" applyAlignment="1">
      <alignment horizontal="center" vertical="center"/>
    </xf>
    <xf numFmtId="49" fontId="0" fillId="0" borderId="0" xfId="0" applyNumberFormat="1" applyAlignment="1">
      <alignment vertical="center" wrapText="1"/>
    </xf>
    <xf numFmtId="0" fontId="0" fillId="0" borderId="6" xfId="0" applyBorder="1">
      <alignment vertical="center"/>
    </xf>
    <xf numFmtId="0" fontId="13" fillId="0" borderId="7" xfId="0" applyFont="1" applyBorder="1" applyAlignment="1">
      <alignment horizontal="center" vertical="center" wrapText="1"/>
    </xf>
    <xf numFmtId="0" fontId="0" fillId="0" borderId="8" xfId="0" applyBorder="1" applyAlignment="1">
      <alignment vertical="center" wrapText="1"/>
    </xf>
    <xf numFmtId="0" fontId="13" fillId="0" borderId="9" xfId="0" applyFont="1" applyBorder="1" applyAlignment="1">
      <alignment horizontal="center" vertical="center" wrapText="1"/>
    </xf>
    <xf numFmtId="0" fontId="0" fillId="0" borderId="10" xfId="0" applyBorder="1" applyAlignment="1">
      <alignment vertical="center" wrapText="1"/>
    </xf>
    <xf numFmtId="0" fontId="14" fillId="0" borderId="0" xfId="0" applyFont="1">
      <alignment vertical="center"/>
    </xf>
    <xf numFmtId="0" fontId="13" fillId="0" borderId="0" xfId="0" applyFont="1" applyAlignment="1">
      <alignment horizontal="center" vertical="center" wrapText="1"/>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0" xfId="0" applyAlignment="1">
      <alignment vertical="top"/>
    </xf>
    <xf numFmtId="0" fontId="0" fillId="0" borderId="0" xfId="0" applyAlignment="1">
      <alignment vertical="center" wrapText="1"/>
    </xf>
    <xf numFmtId="0" fontId="15" fillId="0" borderId="0" xfId="0" applyFont="1">
      <alignment vertical="center"/>
    </xf>
    <xf numFmtId="0" fontId="0" fillId="0" borderId="0" xfId="0" applyAlignment="1">
      <alignment vertical="top" wrapText="1"/>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 xfId="0" applyFont="1" applyBorder="1" applyAlignment="1">
      <alignment horizontal="center" vertical="center" wrapText="1"/>
    </xf>
    <xf numFmtId="178" fontId="0" fillId="0" borderId="5" xfId="0" applyNumberFormat="1" applyBorder="1" applyAlignment="1">
      <alignment horizontal="center" vertical="center"/>
    </xf>
    <xf numFmtId="177" fontId="0" fillId="0" borderId="5" xfId="0" applyNumberFormat="1" applyBorder="1" applyAlignment="1">
      <alignment horizontal="center" vertical="center"/>
    </xf>
    <xf numFmtId="0" fontId="0" fillId="4" borderId="16" xfId="0" applyFill="1" applyBorder="1" applyAlignment="1" applyProtection="1">
      <alignment horizontal="center" vertical="center"/>
      <protection locked="0"/>
    </xf>
    <xf numFmtId="0" fontId="0" fillId="4" borderId="17" xfId="0" applyFill="1" applyBorder="1" applyProtection="1">
      <alignment vertical="center"/>
      <protection locked="0"/>
    </xf>
    <xf numFmtId="0" fontId="0" fillId="4" borderId="18" xfId="0" applyFill="1" applyBorder="1" applyAlignment="1" applyProtection="1">
      <alignment horizontal="center" vertical="center"/>
      <protection locked="0"/>
    </xf>
    <xf numFmtId="0" fontId="0" fillId="4" borderId="19" xfId="0" applyFill="1" applyBorder="1" applyProtection="1">
      <alignment vertical="center"/>
      <protection locked="0"/>
    </xf>
    <xf numFmtId="0" fontId="0" fillId="4" borderId="20" xfId="0" applyFill="1" applyBorder="1" applyProtection="1">
      <alignment vertical="center"/>
      <protection locked="0"/>
    </xf>
    <xf numFmtId="0" fontId="0" fillId="4" borderId="21" xfId="0" applyFill="1" applyBorder="1" applyProtection="1">
      <alignment vertical="center"/>
      <protection locked="0"/>
    </xf>
    <xf numFmtId="0" fontId="11" fillId="4" borderId="5" xfId="0" applyFont="1" applyFill="1" applyBorder="1" applyAlignment="1" applyProtection="1">
      <alignment horizontal="center" vertical="center"/>
      <protection locked="0"/>
    </xf>
    <xf numFmtId="0" fontId="0" fillId="4" borderId="22" xfId="0" applyFill="1" applyBorder="1" applyProtection="1">
      <alignment vertical="center"/>
      <protection locked="0"/>
    </xf>
    <xf numFmtId="0" fontId="0" fillId="4" borderId="11" xfId="0" applyFill="1" applyBorder="1" applyProtection="1">
      <alignment vertical="center"/>
      <protection locked="0"/>
    </xf>
    <xf numFmtId="0" fontId="0" fillId="4" borderId="6" xfId="0" applyFill="1" applyBorder="1" applyProtection="1">
      <alignment vertical="center"/>
      <protection locked="0"/>
    </xf>
    <xf numFmtId="0" fontId="9" fillId="5" borderId="0" xfId="0" applyFont="1" applyFill="1">
      <alignment vertical="center"/>
    </xf>
    <xf numFmtId="5" fontId="0" fillId="0" borderId="6" xfId="0" applyNumberFormat="1" applyBorder="1" applyAlignment="1">
      <alignment horizontal="center" vertical="center"/>
    </xf>
    <xf numFmtId="5" fontId="0" fillId="0" borderId="3" xfId="0" applyNumberFormat="1" applyBorder="1" applyAlignment="1">
      <alignment horizontal="center" vertical="center"/>
    </xf>
    <xf numFmtId="0" fontId="0" fillId="6" borderId="11" xfId="0" applyFill="1" applyBorder="1">
      <alignment vertical="center"/>
    </xf>
    <xf numFmtId="0" fontId="16" fillId="6" borderId="23" xfId="0" applyFont="1" applyFill="1" applyBorder="1" applyAlignment="1">
      <alignment vertical="center" wrapText="1"/>
    </xf>
    <xf numFmtId="49" fontId="0" fillId="6" borderId="24" xfId="0" applyNumberFormat="1" applyFill="1" applyBorder="1">
      <alignment vertical="center"/>
    </xf>
    <xf numFmtId="49" fontId="0" fillId="6" borderId="3" xfId="0" applyNumberFormat="1" applyFill="1" applyBorder="1">
      <alignment vertical="center"/>
    </xf>
    <xf numFmtId="0" fontId="0" fillId="7" borderId="1" xfId="0" applyFill="1" applyBorder="1" applyAlignment="1">
      <alignment horizontal="center" vertical="center"/>
    </xf>
    <xf numFmtId="0" fontId="0" fillId="8" borderId="25" xfId="0" applyFill="1" applyBorder="1" applyAlignment="1" applyProtection="1">
      <alignment horizontal="center" vertical="center"/>
      <protection locked="0"/>
    </xf>
    <xf numFmtId="0" fontId="0" fillId="8" borderId="26" xfId="0" applyFill="1" applyBorder="1" applyAlignment="1" applyProtection="1">
      <alignment horizontal="center" vertical="center"/>
      <protection locked="0"/>
    </xf>
    <xf numFmtId="0" fontId="0" fillId="8" borderId="27" xfId="0" applyFill="1" applyBorder="1" applyAlignment="1" applyProtection="1">
      <alignment horizontal="center" vertical="center"/>
      <protection locked="0"/>
    </xf>
    <xf numFmtId="0" fontId="4" fillId="2" borderId="0" xfId="0" applyFont="1" applyFill="1">
      <alignment vertical="center"/>
    </xf>
    <xf numFmtId="0" fontId="4" fillId="0" borderId="0" xfId="0" applyFont="1">
      <alignment vertical="center"/>
    </xf>
    <xf numFmtId="0" fontId="4" fillId="0" borderId="0" xfId="0" applyFont="1" applyAlignment="1">
      <alignment horizontal="left" vertical="center"/>
    </xf>
    <xf numFmtId="0" fontId="0" fillId="6" borderId="11" xfId="0" applyFill="1" applyBorder="1" applyAlignment="1">
      <alignment horizontal="center" vertical="center"/>
    </xf>
    <xf numFmtId="49" fontId="17" fillId="0" borderId="11" xfId="0" applyNumberFormat="1" applyFont="1" applyBorder="1" applyAlignment="1">
      <alignment horizontal="center" vertical="center" shrinkToFit="1"/>
    </xf>
    <xf numFmtId="49" fontId="17" fillId="0" borderId="6" xfId="0" applyNumberFormat="1" applyFont="1" applyBorder="1" applyAlignment="1">
      <alignment horizontal="center" vertical="center" shrinkToFit="1"/>
    </xf>
    <xf numFmtId="49" fontId="18" fillId="9" borderId="11" xfId="0" applyNumberFormat="1" applyFont="1" applyFill="1" applyBorder="1" applyAlignment="1">
      <alignment horizontal="center" vertical="center" shrinkToFit="1"/>
    </xf>
    <xf numFmtId="0" fontId="0" fillId="10" borderId="13" xfId="0" applyFill="1" applyBorder="1" applyAlignment="1">
      <alignment horizontal="center" vertical="center"/>
    </xf>
    <xf numFmtId="49" fontId="17" fillId="0" borderId="29" xfId="0" applyNumberFormat="1" applyFont="1" applyBorder="1" applyAlignment="1">
      <alignment horizontal="center" vertical="center" shrinkToFit="1"/>
    </xf>
    <xf numFmtId="49" fontId="18" fillId="9" borderId="29" xfId="0" applyNumberFormat="1" applyFont="1" applyFill="1" applyBorder="1" applyAlignment="1">
      <alignment horizontal="center" vertical="center" shrinkToFit="1"/>
    </xf>
    <xf numFmtId="49" fontId="17" fillId="0" borderId="4" xfId="0" applyNumberFormat="1" applyFont="1" applyBorder="1" applyAlignment="1">
      <alignment horizontal="center" vertical="center" shrinkToFit="1"/>
    </xf>
    <xf numFmtId="0" fontId="0" fillId="4" borderId="1" xfId="0" applyFill="1" applyBorder="1" applyProtection="1">
      <alignment vertical="center"/>
      <protection locked="0"/>
    </xf>
    <xf numFmtId="0" fontId="0" fillId="6" borderId="1" xfId="0" applyFill="1" applyBorder="1">
      <alignment vertical="center"/>
    </xf>
    <xf numFmtId="0" fontId="0" fillId="6" borderId="1" xfId="0" applyFill="1" applyBorder="1" applyAlignment="1">
      <alignment horizontal="center" vertical="center"/>
    </xf>
    <xf numFmtId="0" fontId="0" fillId="11" borderId="13" xfId="0" applyFill="1" applyBorder="1" applyAlignment="1">
      <alignment horizontal="center" vertical="center"/>
    </xf>
    <xf numFmtId="0" fontId="0" fillId="11" borderId="29" xfId="0" applyFill="1" applyBorder="1" applyAlignment="1">
      <alignment horizontal="center" vertical="center"/>
    </xf>
    <xf numFmtId="0" fontId="0" fillId="11" borderId="4" xfId="0" applyFill="1" applyBorder="1" applyAlignment="1">
      <alignment horizontal="center" vertical="center"/>
    </xf>
    <xf numFmtId="0" fontId="0" fillId="0" borderId="14" xfId="0" applyBorder="1" applyAlignment="1">
      <alignment horizontal="center" vertical="center" wrapText="1"/>
    </xf>
    <xf numFmtId="0" fontId="11" fillId="0" borderId="30" xfId="0" applyFont="1" applyBorder="1" applyAlignment="1">
      <alignment horizontal="center" vertical="center"/>
    </xf>
    <xf numFmtId="0" fontId="14" fillId="4" borderId="30" xfId="0" applyFont="1" applyFill="1" applyBorder="1" applyAlignment="1" applyProtection="1">
      <alignment horizontal="center" vertical="center" wrapText="1"/>
      <protection locked="0"/>
    </xf>
    <xf numFmtId="0" fontId="14" fillId="4" borderId="31" xfId="0" applyFont="1" applyFill="1" applyBorder="1" applyAlignment="1" applyProtection="1">
      <alignment horizontal="center" vertical="center" wrapText="1"/>
      <protection locked="0"/>
    </xf>
    <xf numFmtId="0" fontId="0" fillId="4" borderId="32" xfId="0" applyFill="1" applyBorder="1" applyProtection="1">
      <alignment vertical="center"/>
      <protection locked="0"/>
    </xf>
    <xf numFmtId="0" fontId="0" fillId="4" borderId="11" xfId="0"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9" fillId="0" borderId="0" xfId="0" applyFont="1" applyAlignment="1">
      <alignment vertical="center" wrapText="1"/>
    </xf>
    <xf numFmtId="0" fontId="9" fillId="0" borderId="0" xfId="0" applyFont="1" applyAlignment="1">
      <alignment horizontal="center" vertical="center"/>
    </xf>
    <xf numFmtId="0" fontId="19" fillId="0" borderId="0" xfId="0" applyFont="1">
      <alignment vertical="center"/>
    </xf>
    <xf numFmtId="49" fontId="20" fillId="0" borderId="0" xfId="0" applyNumberFormat="1" applyFont="1" applyAlignment="1">
      <alignment horizontal="center" vertical="center"/>
    </xf>
    <xf numFmtId="49" fontId="9" fillId="0" borderId="0" xfId="0" applyNumberFormat="1" applyFont="1" applyAlignment="1">
      <alignment horizontal="center" vertical="center"/>
    </xf>
    <xf numFmtId="0" fontId="10" fillId="0" borderId="0" xfId="0" applyFont="1" applyAlignment="1">
      <alignment vertical="center" wrapText="1"/>
    </xf>
    <xf numFmtId="0" fontId="10" fillId="0" borderId="0" xfId="0" applyFont="1">
      <alignment vertical="center"/>
    </xf>
    <xf numFmtId="0" fontId="10" fillId="0" borderId="0" xfId="0" applyFont="1" applyAlignment="1">
      <alignment horizontal="center" vertical="center"/>
    </xf>
    <xf numFmtId="0" fontId="21" fillId="0" borderId="0" xfId="0" applyFont="1">
      <alignment vertical="center"/>
    </xf>
    <xf numFmtId="0" fontId="22" fillId="0" borderId="0" xfId="0" applyFont="1">
      <alignment vertical="center"/>
    </xf>
    <xf numFmtId="49" fontId="23" fillId="0" borderId="0" xfId="0" applyNumberFormat="1" applyFont="1" applyAlignment="1">
      <alignment horizontal="center" vertical="center"/>
    </xf>
    <xf numFmtId="49" fontId="10" fillId="0" borderId="0" xfId="0" applyNumberFormat="1" applyFont="1" applyAlignment="1">
      <alignment horizontal="center" vertical="center"/>
    </xf>
    <xf numFmtId="0" fontId="11" fillId="0" borderId="33" xfId="0" applyFont="1" applyBorder="1" applyAlignment="1">
      <alignment horizontal="center" vertical="center" shrinkToFit="1"/>
    </xf>
    <xf numFmtId="0" fontId="24" fillId="0" borderId="0" xfId="0" applyFont="1" applyAlignment="1">
      <alignment horizontal="center" vertical="center"/>
    </xf>
    <xf numFmtId="0" fontId="24" fillId="0" borderId="0" xfId="0" applyFont="1">
      <alignment vertical="center"/>
    </xf>
    <xf numFmtId="0" fontId="24" fillId="0" borderId="12" xfId="0" applyFont="1" applyBorder="1" applyAlignment="1">
      <alignment horizontal="center" vertical="center"/>
    </xf>
    <xf numFmtId="0" fontId="24" fillId="0" borderId="13" xfId="0" applyFont="1" applyBorder="1">
      <alignment vertical="center"/>
    </xf>
    <xf numFmtId="0" fontId="24" fillId="0" borderId="24"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Alignment="1">
      <alignment vertical="center" wrapText="1"/>
    </xf>
    <xf numFmtId="0" fontId="18" fillId="0" borderId="0" xfId="0" applyFont="1">
      <alignment vertical="center"/>
    </xf>
    <xf numFmtId="0" fontId="24" fillId="0" borderId="29" xfId="0" applyFont="1" applyBorder="1" applyAlignment="1">
      <alignment horizontal="center" vertical="center"/>
    </xf>
    <xf numFmtId="0" fontId="24" fillId="0" borderId="4" xfId="0" applyFont="1" applyBorder="1" applyAlignment="1">
      <alignment horizontal="center" vertical="center"/>
    </xf>
    <xf numFmtId="0" fontId="24" fillId="9" borderId="29" xfId="0" applyFont="1" applyFill="1" applyBorder="1" applyAlignment="1">
      <alignment horizontal="center" vertical="center"/>
    </xf>
    <xf numFmtId="0" fontId="24" fillId="9" borderId="24" xfId="0" applyFont="1" applyFill="1" applyBorder="1" applyAlignment="1">
      <alignment horizontal="center" vertical="center"/>
    </xf>
    <xf numFmtId="0" fontId="29" fillId="0" borderId="0" xfId="0" applyFont="1">
      <alignment vertical="center"/>
    </xf>
    <xf numFmtId="49" fontId="10" fillId="0" borderId="0" xfId="0" applyNumberFormat="1" applyFont="1">
      <alignment vertical="center"/>
    </xf>
    <xf numFmtId="0" fontId="0" fillId="4" borderId="81" xfId="0" applyFill="1" applyBorder="1" applyAlignment="1" applyProtection="1">
      <alignment horizontal="center" vertical="center"/>
      <protection locked="0"/>
    </xf>
    <xf numFmtId="0" fontId="0" fillId="4" borderId="82" xfId="0" applyFill="1" applyBorder="1" applyProtection="1">
      <alignment vertical="center"/>
      <protection locked="0"/>
    </xf>
    <xf numFmtId="0" fontId="0" fillId="4" borderId="83" xfId="0" applyFill="1" applyBorder="1" applyAlignment="1" applyProtection="1">
      <alignment horizontal="center" vertical="center"/>
      <protection locked="0"/>
    </xf>
    <xf numFmtId="0" fontId="0" fillId="4" borderId="84" xfId="0" applyFill="1" applyBorder="1" applyProtection="1">
      <alignment vertical="center"/>
      <protection locked="0"/>
    </xf>
    <xf numFmtId="0" fontId="4" fillId="2" borderId="0" xfId="0" applyFont="1" applyFill="1" applyAlignment="1">
      <alignment horizontal="left" vertical="center"/>
    </xf>
    <xf numFmtId="0" fontId="4" fillId="3" borderId="0" xfId="0" applyFont="1" applyFill="1" applyAlignment="1">
      <alignment horizontal="left" vertical="center"/>
    </xf>
    <xf numFmtId="0" fontId="14" fillId="13" borderId="50" xfId="0" applyFont="1" applyFill="1" applyBorder="1" applyAlignment="1">
      <alignment horizontal="left" vertical="top" wrapText="1"/>
    </xf>
    <xf numFmtId="0" fontId="14" fillId="13" borderId="15" xfId="0" applyFont="1" applyFill="1" applyBorder="1" applyAlignment="1">
      <alignment horizontal="left" vertical="top" wrapText="1"/>
    </xf>
    <xf numFmtId="0" fontId="14" fillId="13" borderId="51" xfId="0" applyFont="1" applyFill="1" applyBorder="1" applyAlignment="1">
      <alignment horizontal="left" vertical="top" wrapText="1"/>
    </xf>
    <xf numFmtId="0" fontId="14" fillId="13" borderId="52" xfId="0" applyFont="1" applyFill="1" applyBorder="1" applyAlignment="1">
      <alignment horizontal="left" vertical="top" wrapText="1"/>
    </xf>
    <xf numFmtId="0" fontId="14" fillId="13" borderId="0" xfId="0" applyFont="1" applyFill="1" applyAlignment="1">
      <alignment horizontal="left" vertical="top" wrapText="1"/>
    </xf>
    <xf numFmtId="0" fontId="14" fillId="13" borderId="53" xfId="0" applyFont="1" applyFill="1" applyBorder="1" applyAlignment="1">
      <alignment horizontal="left" vertical="top" wrapText="1"/>
    </xf>
    <xf numFmtId="0" fontId="14" fillId="13" borderId="54" xfId="0" applyFont="1" applyFill="1" applyBorder="1" applyAlignment="1">
      <alignment horizontal="left" vertical="top" wrapText="1"/>
    </xf>
    <xf numFmtId="0" fontId="14" fillId="13" borderId="55" xfId="0" applyFont="1" applyFill="1" applyBorder="1" applyAlignment="1">
      <alignment horizontal="left" vertical="top" wrapText="1"/>
    </xf>
    <xf numFmtId="0" fontId="14" fillId="13" borderId="31" xfId="0" applyFont="1" applyFill="1" applyBorder="1" applyAlignment="1">
      <alignment horizontal="left" vertical="top" wrapText="1"/>
    </xf>
    <xf numFmtId="0" fontId="0" fillId="4" borderId="65"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62" xfId="0" applyFill="1" applyBorder="1" applyAlignment="1" applyProtection="1">
      <alignment horizontal="center" vertical="center"/>
      <protection locked="0"/>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0" fillId="4" borderId="68" xfId="0" applyFill="1" applyBorder="1" applyAlignment="1" applyProtection="1">
      <alignment horizontal="center" vertical="center"/>
      <protection locked="0"/>
    </xf>
    <xf numFmtId="0" fontId="0" fillId="4" borderId="69" xfId="0" applyFill="1" applyBorder="1" applyAlignment="1" applyProtection="1">
      <alignment horizontal="center" vertical="center"/>
      <protection locked="0"/>
    </xf>
    <xf numFmtId="0" fontId="0" fillId="4" borderId="70" xfId="0" applyFill="1" applyBorder="1" applyAlignment="1" applyProtection="1">
      <alignment horizontal="center" vertical="center"/>
      <protection locked="0"/>
    </xf>
    <xf numFmtId="0" fontId="26" fillId="0" borderId="50" xfId="0" applyFont="1" applyBorder="1" applyAlignment="1">
      <alignment horizontal="center" vertical="center"/>
    </xf>
    <xf numFmtId="0" fontId="26" fillId="0" borderId="15" xfId="0" applyFont="1" applyBorder="1" applyAlignment="1">
      <alignment horizontal="center" vertical="center"/>
    </xf>
    <xf numFmtId="0" fontId="26" fillId="0" borderId="51" xfId="0" applyFont="1" applyBorder="1" applyAlignment="1">
      <alignment horizontal="center" vertical="center"/>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26" fillId="0" borderId="31" xfId="0" applyFont="1" applyBorder="1" applyAlignment="1">
      <alignment horizontal="center" vertical="center"/>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25" fillId="0" borderId="0" xfId="0" applyFont="1" applyAlignment="1">
      <alignment horizontal="center" vertical="center" wrapText="1"/>
    </xf>
    <xf numFmtId="0" fontId="0" fillId="6" borderId="56" xfId="0" applyFill="1" applyBorder="1" applyAlignment="1">
      <alignment horizontal="center" vertical="center" shrinkToFit="1"/>
    </xf>
    <xf numFmtId="0" fontId="0" fillId="6" borderId="57" xfId="0" applyFill="1" applyBorder="1" applyAlignment="1">
      <alignment horizontal="center" vertical="center" shrinkToFit="1"/>
    </xf>
    <xf numFmtId="0" fontId="0" fillId="6" borderId="58" xfId="0" applyFill="1" applyBorder="1" applyAlignment="1">
      <alignment horizontal="center" vertical="center" shrinkToFit="1"/>
    </xf>
    <xf numFmtId="0" fontId="0" fillId="6" borderId="62" xfId="0" applyFill="1" applyBorder="1" applyAlignment="1">
      <alignment horizontal="center" vertical="center"/>
    </xf>
    <xf numFmtId="0" fontId="0" fillId="6" borderId="63" xfId="0" applyFill="1" applyBorder="1" applyAlignment="1">
      <alignment horizontal="center" vertical="center"/>
    </xf>
    <xf numFmtId="0" fontId="0" fillId="6" borderId="64" xfId="0" applyFill="1" applyBorder="1" applyAlignment="1">
      <alignment horizontal="center" vertical="center"/>
    </xf>
    <xf numFmtId="0" fontId="0" fillId="0" borderId="24" xfId="0" applyBorder="1" applyAlignment="1">
      <alignment horizontal="center" vertical="center"/>
    </xf>
    <xf numFmtId="0" fontId="0" fillId="4" borderId="11" xfId="0" applyFill="1" applyBorder="1" applyAlignment="1" applyProtection="1">
      <alignment horizontal="center" vertical="center"/>
      <protection locked="0"/>
    </xf>
    <xf numFmtId="0" fontId="0" fillId="0" borderId="12" xfId="0" applyBorder="1" applyAlignment="1">
      <alignment horizontal="center" vertical="center"/>
    </xf>
    <xf numFmtId="0" fontId="0" fillId="4" borderId="1" xfId="0" applyFill="1" applyBorder="1" applyAlignment="1" applyProtection="1">
      <alignment horizontal="center" vertical="center"/>
      <protection locked="0"/>
    </xf>
    <xf numFmtId="0" fontId="0" fillId="0" borderId="3" xfId="0" applyBorder="1" applyAlignment="1">
      <alignment horizontal="center" vertical="center"/>
    </xf>
    <xf numFmtId="0" fontId="0" fillId="4" borderId="34"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11" fillId="0" borderId="12" xfId="0" applyFont="1" applyBorder="1" applyAlignment="1">
      <alignment horizontal="center" vertical="center" wrapText="1"/>
    </xf>
    <xf numFmtId="0" fontId="11" fillId="0" borderId="13" xfId="0" applyFont="1" applyBorder="1" applyAlignment="1">
      <alignment horizontal="center" vertical="center"/>
    </xf>
    <xf numFmtId="0" fontId="0" fillId="6" borderId="12" xfId="0" applyFill="1" applyBorder="1" applyAlignment="1">
      <alignment horizontal="center" vertical="center"/>
    </xf>
    <xf numFmtId="0" fontId="0" fillId="6" borderId="24" xfId="0" applyFill="1" applyBorder="1" applyAlignment="1">
      <alignment horizontal="center" vertical="center"/>
    </xf>
    <xf numFmtId="0" fontId="0" fillId="6" borderId="1" xfId="0" applyFill="1" applyBorder="1" applyAlignment="1">
      <alignment horizontal="center" vertical="center"/>
    </xf>
    <xf numFmtId="0" fontId="0" fillId="6" borderId="11" xfId="0" applyFill="1"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1" xfId="0" applyBorder="1" applyAlignment="1">
      <alignment horizontal="center" vertical="center"/>
    </xf>
    <xf numFmtId="0" fontId="0" fillId="12" borderId="35" xfId="0" applyFill="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24" xfId="0" applyBorder="1" applyAlignment="1">
      <alignment horizontal="center" vertical="center" wrapText="1"/>
    </xf>
    <xf numFmtId="49" fontId="0" fillId="4" borderId="40" xfId="0" applyNumberFormat="1" applyFill="1" applyBorder="1" applyAlignment="1" applyProtection="1">
      <alignment horizontal="left" vertical="center"/>
      <protection locked="0"/>
    </xf>
    <xf numFmtId="49" fontId="0" fillId="4" borderId="41" xfId="0" applyNumberFormat="1" applyFill="1" applyBorder="1" applyAlignment="1" applyProtection="1">
      <alignment horizontal="left" vertical="center"/>
      <protection locked="0"/>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49" fontId="0" fillId="4" borderId="40" xfId="0" applyNumberFormat="1" applyFill="1" applyBorder="1" applyAlignment="1" applyProtection="1">
      <alignment horizontal="center" vertical="center"/>
      <protection locked="0"/>
    </xf>
    <xf numFmtId="49" fontId="0" fillId="4" borderId="41" xfId="0" applyNumberFormat="1" applyFill="1" applyBorder="1" applyAlignment="1" applyProtection="1">
      <alignment horizontal="center" vertical="center"/>
      <protection locked="0"/>
    </xf>
    <xf numFmtId="49" fontId="0" fillId="4" borderId="44" xfId="0" applyNumberFormat="1" applyFill="1" applyBorder="1" applyAlignment="1" applyProtection="1">
      <alignment horizontal="center" vertical="center"/>
      <protection locked="0"/>
    </xf>
    <xf numFmtId="49" fontId="0" fillId="4" borderId="45" xfId="0" applyNumberFormat="1" applyFill="1" applyBorder="1" applyAlignment="1" applyProtection="1">
      <alignment horizontal="center" vertical="center"/>
      <protection locked="0"/>
    </xf>
    <xf numFmtId="0" fontId="0" fillId="0" borderId="0" xfId="0"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xf>
    <xf numFmtId="49" fontId="0" fillId="4" borderId="46" xfId="0" applyNumberFormat="1" applyFill="1" applyBorder="1" applyAlignment="1" applyProtection="1">
      <alignment horizontal="left" vertical="center"/>
      <protection locked="0"/>
    </xf>
    <xf numFmtId="49" fontId="0" fillId="4" borderId="44" xfId="0" applyNumberFormat="1" applyFill="1" applyBorder="1" applyAlignment="1" applyProtection="1">
      <alignment horizontal="left" vertical="center"/>
      <protection locked="0"/>
    </xf>
    <xf numFmtId="49" fontId="0" fillId="4" borderId="45" xfId="0" applyNumberFormat="1" applyFill="1" applyBorder="1" applyAlignment="1" applyProtection="1">
      <alignment horizontal="left" vertical="center"/>
      <protection locked="0"/>
    </xf>
    <xf numFmtId="49" fontId="0" fillId="4" borderId="6" xfId="0" applyNumberFormat="1" applyFill="1" applyBorder="1" applyAlignment="1" applyProtection="1">
      <alignment horizontal="left" vertical="center"/>
      <protection locked="0"/>
    </xf>
    <xf numFmtId="49" fontId="0" fillId="4" borderId="4" xfId="0" applyNumberFormat="1" applyFill="1" applyBorder="1" applyAlignment="1" applyProtection="1">
      <alignment horizontal="left" vertical="center"/>
      <protection locked="0"/>
    </xf>
    <xf numFmtId="0" fontId="0" fillId="0" borderId="47" xfId="0" applyBorder="1" applyAlignment="1">
      <alignment horizontal="center" vertical="center"/>
    </xf>
    <xf numFmtId="0" fontId="0" fillId="8" borderId="34" xfId="0" applyFill="1" applyBorder="1" applyAlignment="1" applyProtection="1">
      <alignment horizontal="center" vertical="center"/>
      <protection locked="0"/>
    </xf>
    <xf numFmtId="0" fontId="0" fillId="8" borderId="33" xfId="0" applyFill="1" applyBorder="1" applyAlignment="1" applyProtection="1">
      <alignment horizontal="center" vertical="center"/>
      <protection locked="0"/>
    </xf>
    <xf numFmtId="0" fontId="0" fillId="0" borderId="48" xfId="0" applyBorder="1" applyAlignment="1">
      <alignment horizontal="center" vertical="center"/>
    </xf>
    <xf numFmtId="0" fontId="0" fillId="0" borderId="49" xfId="0" applyBorder="1" applyAlignment="1">
      <alignment horizontal="center" vertical="center"/>
    </xf>
    <xf numFmtId="0" fontId="0" fillId="6" borderId="48" xfId="0" applyFill="1" applyBorder="1" applyAlignment="1">
      <alignment horizontal="center" vertical="center"/>
    </xf>
    <xf numFmtId="0" fontId="0" fillId="6" borderId="33" xfId="0" applyFill="1" applyBorder="1" applyAlignment="1">
      <alignment horizontal="center" vertical="center"/>
    </xf>
    <xf numFmtId="0" fontId="0" fillId="8" borderId="49" xfId="0" applyFill="1" applyBorder="1" applyAlignment="1" applyProtection="1">
      <alignment horizontal="center" vertical="center"/>
      <protection locked="0"/>
    </xf>
    <xf numFmtId="0" fontId="18" fillId="0" borderId="0" xfId="0" applyFont="1" applyAlignment="1">
      <alignment horizontal="center" vertical="center"/>
    </xf>
    <xf numFmtId="0" fontId="0" fillId="8" borderId="48" xfId="0" applyFill="1" applyBorder="1" applyAlignment="1" applyProtection="1">
      <alignment horizontal="center" vertical="center"/>
      <protection locked="0"/>
    </xf>
    <xf numFmtId="0" fontId="0" fillId="6" borderId="65" xfId="0" applyFill="1" applyBorder="1" applyAlignment="1">
      <alignment horizontal="center" vertical="center" shrinkToFit="1"/>
    </xf>
    <xf numFmtId="0" fontId="0" fillId="6" borderId="66" xfId="0" applyFill="1" applyBorder="1" applyAlignment="1">
      <alignment horizontal="center" vertical="center" shrinkToFit="1"/>
    </xf>
    <xf numFmtId="0" fontId="0" fillId="6" borderId="76" xfId="0" applyFill="1" applyBorder="1" applyAlignment="1">
      <alignment horizontal="center" vertical="center" shrinkToFit="1"/>
    </xf>
    <xf numFmtId="0" fontId="0" fillId="6" borderId="77" xfId="0" applyFill="1" applyBorder="1" applyAlignment="1">
      <alignment horizontal="center" vertical="center" shrinkToFit="1"/>
    </xf>
    <xf numFmtId="0" fontId="0" fillId="6" borderId="67" xfId="0" applyFill="1" applyBorder="1" applyAlignment="1">
      <alignment horizontal="center" vertical="center" shrinkToFit="1"/>
    </xf>
    <xf numFmtId="0" fontId="0" fillId="6" borderId="28" xfId="0" applyFill="1" applyBorder="1" applyAlignment="1">
      <alignment horizontal="center" vertical="center" shrinkToFit="1"/>
    </xf>
    <xf numFmtId="0" fontId="0" fillId="6" borderId="78" xfId="0" applyFill="1" applyBorder="1" applyAlignment="1">
      <alignment horizontal="center" vertical="center" shrinkToFit="1"/>
    </xf>
    <xf numFmtId="0" fontId="0" fillId="6" borderId="79" xfId="0" applyFill="1" applyBorder="1" applyAlignment="1">
      <alignment horizontal="center" vertical="center" shrinkToFit="1"/>
    </xf>
    <xf numFmtId="0" fontId="0" fillId="6" borderId="27" xfId="0" applyFill="1" applyBorder="1" applyAlignment="1">
      <alignment horizontal="center" vertical="center" shrinkToFit="1"/>
    </xf>
    <xf numFmtId="0" fontId="0" fillId="6" borderId="22" xfId="0" applyFill="1" applyBorder="1" applyAlignment="1">
      <alignment horizontal="center" vertical="center" shrinkToFit="1"/>
    </xf>
    <xf numFmtId="0" fontId="0" fillId="6" borderId="80" xfId="0" applyFill="1" applyBorder="1" applyAlignment="1">
      <alignment horizontal="center" vertical="center" shrinkToFit="1"/>
    </xf>
    <xf numFmtId="0" fontId="0" fillId="6" borderId="32" xfId="0" applyFill="1" applyBorder="1" applyAlignment="1">
      <alignment horizontal="center" vertical="center" shrinkToFit="1"/>
    </xf>
    <xf numFmtId="0" fontId="0" fillId="4" borderId="78" xfId="0" applyFill="1" applyBorder="1" applyAlignment="1" applyProtection="1">
      <alignment horizontal="center" vertical="center" shrinkToFit="1"/>
      <protection locked="0"/>
    </xf>
    <xf numFmtId="0" fontId="0" fillId="4" borderId="32" xfId="0" applyFill="1" applyBorder="1" applyAlignment="1" applyProtection="1">
      <alignment horizontal="center" vertical="center" shrinkToFit="1"/>
      <protection locked="0"/>
    </xf>
    <xf numFmtId="0" fontId="0" fillId="6" borderId="71" xfId="0" applyFill="1" applyBorder="1" applyAlignment="1">
      <alignment horizontal="center" vertical="center" shrinkToFit="1"/>
    </xf>
    <xf numFmtId="0" fontId="0" fillId="6" borderId="72" xfId="0" applyFill="1" applyBorder="1" applyAlignment="1">
      <alignment horizontal="center" vertical="center" shrinkToFit="1"/>
    </xf>
    <xf numFmtId="0" fontId="0" fillId="6" borderId="25" xfId="0" applyFill="1" applyBorder="1" applyAlignment="1">
      <alignment horizontal="center" vertical="center" shrinkToFit="1"/>
    </xf>
    <xf numFmtId="0" fontId="0" fillId="6" borderId="73" xfId="0" applyFill="1" applyBorder="1" applyAlignment="1">
      <alignment horizontal="center" vertical="center" shrinkToFit="1"/>
    </xf>
    <xf numFmtId="0" fontId="0" fillId="6" borderId="74" xfId="0" applyFill="1" applyBorder="1" applyAlignment="1">
      <alignment horizontal="center" vertical="center" shrinkToFit="1"/>
    </xf>
    <xf numFmtId="0" fontId="0" fillId="6" borderId="26" xfId="0" applyFill="1" applyBorder="1" applyAlignment="1">
      <alignment horizontal="center" vertical="center" shrinkToFit="1"/>
    </xf>
    <xf numFmtId="0" fontId="0" fillId="6" borderId="20" xfId="0" applyFill="1" applyBorder="1" applyAlignment="1">
      <alignment horizontal="center" vertical="center" shrinkToFit="1"/>
    </xf>
    <xf numFmtId="0" fontId="0" fillId="6" borderId="75" xfId="0" applyFill="1" applyBorder="1" applyAlignment="1">
      <alignment horizontal="center" vertical="center" shrinkToFit="1"/>
    </xf>
    <xf numFmtId="0" fontId="0" fillId="6" borderId="21" xfId="0" applyFill="1" applyBorder="1" applyAlignment="1">
      <alignment horizontal="center" vertical="center" shrinkToFit="1"/>
    </xf>
    <xf numFmtId="0" fontId="0" fillId="4" borderId="28" xfId="0" applyFill="1" applyBorder="1" applyAlignment="1" applyProtection="1">
      <alignment horizontal="center" vertical="center" shrinkToFit="1"/>
      <protection locked="0"/>
    </xf>
    <xf numFmtId="0" fontId="0" fillId="4" borderId="79" xfId="0" applyFill="1" applyBorder="1" applyAlignment="1" applyProtection="1">
      <alignment horizontal="center" vertical="center" shrinkToFit="1"/>
      <protection locked="0"/>
    </xf>
    <xf numFmtId="0" fontId="0" fillId="4" borderId="27" xfId="0" applyFill="1" applyBorder="1" applyAlignment="1" applyProtection="1">
      <alignment horizontal="center" vertical="center" shrinkToFit="1"/>
      <protection locked="0"/>
    </xf>
    <xf numFmtId="0" fontId="0" fillId="4" borderId="22" xfId="0" applyFill="1" applyBorder="1" applyAlignment="1" applyProtection="1">
      <alignment horizontal="center" vertical="center" shrinkToFit="1"/>
      <protection locked="0"/>
    </xf>
    <xf numFmtId="0" fontId="0" fillId="4" borderId="80" xfId="0" applyFill="1" applyBorder="1" applyAlignment="1" applyProtection="1">
      <alignment horizontal="center" vertical="center" shrinkToFit="1"/>
      <protection locked="0"/>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58" xfId="0" applyBorder="1" applyAlignment="1">
      <alignment horizontal="center" vertical="center"/>
    </xf>
    <xf numFmtId="0" fontId="28" fillId="0" borderId="0" xfId="0" applyFont="1" applyAlignment="1">
      <alignment horizontal="center" vertical="center"/>
    </xf>
    <xf numFmtId="0" fontId="28" fillId="0" borderId="53" xfId="0" applyFont="1" applyBorder="1" applyAlignment="1">
      <alignment horizontal="center" vertical="center"/>
    </xf>
    <xf numFmtId="0" fontId="0" fillId="4" borderId="25" xfId="0" applyFill="1" applyBorder="1" applyAlignment="1" applyProtection="1">
      <alignment horizontal="center" vertical="center" shrinkToFit="1"/>
      <protection locked="0"/>
    </xf>
    <xf numFmtId="0" fontId="0" fillId="4" borderId="73" xfId="0" applyFill="1" applyBorder="1" applyAlignment="1" applyProtection="1">
      <alignment horizontal="center" vertical="center" shrinkToFit="1"/>
      <protection locked="0"/>
    </xf>
    <xf numFmtId="0" fontId="0" fillId="4" borderId="74" xfId="0" applyFill="1" applyBorder="1" applyAlignment="1" applyProtection="1">
      <alignment horizontal="center" vertical="center" shrinkToFit="1"/>
      <protection locked="0"/>
    </xf>
    <xf numFmtId="0" fontId="0" fillId="4" borderId="26" xfId="0" applyFill="1" applyBorder="1" applyAlignment="1" applyProtection="1">
      <alignment horizontal="center" vertical="center" shrinkToFit="1"/>
      <protection locked="0"/>
    </xf>
    <xf numFmtId="0" fontId="0" fillId="4" borderId="20" xfId="0" applyFill="1" applyBorder="1" applyAlignment="1" applyProtection="1">
      <alignment horizontal="center" vertical="center" shrinkToFit="1"/>
      <protection locked="0"/>
    </xf>
    <xf numFmtId="0" fontId="0" fillId="4" borderId="75" xfId="0" applyFill="1" applyBorder="1" applyAlignment="1" applyProtection="1">
      <alignment horizontal="center" vertical="center" shrinkToFit="1"/>
      <protection locked="0"/>
    </xf>
    <xf numFmtId="0" fontId="0" fillId="4" borderId="21" xfId="0" applyFill="1" applyBorder="1" applyAlignment="1" applyProtection="1">
      <alignment horizontal="center" vertical="center" shrinkToFit="1"/>
      <protection locked="0"/>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67" xfId="0" applyBorder="1" applyAlignment="1">
      <alignment horizontal="center" vertical="center"/>
    </xf>
    <xf numFmtId="0" fontId="0" fillId="0" borderId="0" xfId="0" applyAlignment="1">
      <alignment horizontal="right" vertical="center"/>
    </xf>
  </cellXfs>
  <cellStyles count="2">
    <cellStyle name="標準" xfId="0" builtinId="0"/>
    <cellStyle name="標準 2" xfId="1" xr:uid="{00000000-0005-0000-0000-000001000000}"/>
  </cellStyles>
  <dxfs count="13">
    <dxf>
      <fill>
        <patternFill>
          <bgColor rgb="FFCCFFFF"/>
        </patternFill>
      </fill>
    </dxf>
    <dxf>
      <fill>
        <patternFill>
          <bgColor rgb="FFFFCCFF"/>
        </patternFill>
      </fill>
    </dxf>
    <dxf>
      <font>
        <b/>
        <i val="0"/>
        <color rgb="FFFF0000"/>
      </font>
      <fill>
        <patternFill>
          <bgColor theme="9" tint="0.39994506668294322"/>
        </patternFill>
      </fill>
    </dxf>
    <dxf>
      <font>
        <color rgb="FF006100"/>
      </font>
      <fill>
        <patternFill>
          <bgColor rgb="FFC6EFCE"/>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2:F36"/>
  <sheetViews>
    <sheetView tabSelected="1" zoomScaleNormal="100" workbookViewId="0">
      <selection activeCell="C17" sqref="C17:E17"/>
    </sheetView>
  </sheetViews>
  <sheetFormatPr defaultColWidth="9" defaultRowHeight="18.75" x14ac:dyDescent="0.15"/>
  <cols>
    <col min="1" max="1" width="3.875" style="59" customWidth="1"/>
    <col min="2" max="3" width="4.375" style="59" customWidth="1"/>
    <col min="4" max="4" width="97.75" style="59" customWidth="1"/>
    <col min="5" max="6" width="4.375" style="59" customWidth="1"/>
    <col min="7" max="16384" width="9" style="59"/>
  </cols>
  <sheetData>
    <row r="2" spans="2:6" x14ac:dyDescent="0.15">
      <c r="B2" s="113" t="s">
        <v>43</v>
      </c>
      <c r="C2" s="113"/>
      <c r="D2" s="113"/>
      <c r="E2" s="113"/>
      <c r="F2" s="58"/>
    </row>
    <row r="3" spans="2:6" x14ac:dyDescent="0.15">
      <c r="B3" s="60"/>
      <c r="C3" s="60"/>
      <c r="D3" s="60"/>
      <c r="E3" s="60"/>
      <c r="F3" s="60"/>
    </row>
    <row r="4" spans="2:6" x14ac:dyDescent="0.15">
      <c r="C4" s="114" t="s">
        <v>44</v>
      </c>
      <c r="D4" s="114"/>
      <c r="E4" s="114"/>
    </row>
    <row r="5" spans="2:6" x14ac:dyDescent="0.15">
      <c r="D5" s="59" t="s">
        <v>45</v>
      </c>
    </row>
    <row r="6" spans="2:6" x14ac:dyDescent="0.15">
      <c r="D6" s="59" t="s">
        <v>46</v>
      </c>
    </row>
    <row r="7" spans="2:6" x14ac:dyDescent="0.15">
      <c r="D7" s="59" t="s">
        <v>47</v>
      </c>
    </row>
    <row r="8" spans="2:6" x14ac:dyDescent="0.15">
      <c r="C8" s="114" t="s">
        <v>48</v>
      </c>
      <c r="D8" s="114"/>
      <c r="E8" s="114"/>
    </row>
    <row r="9" spans="2:6" x14ac:dyDescent="0.15">
      <c r="D9" s="59" t="s">
        <v>49</v>
      </c>
    </row>
    <row r="10" spans="2:6" x14ac:dyDescent="0.15">
      <c r="D10" s="59" t="s">
        <v>50</v>
      </c>
    </row>
    <row r="11" spans="2:6" x14ac:dyDescent="0.15">
      <c r="D11" s="59" t="s">
        <v>51</v>
      </c>
    </row>
    <row r="12" spans="2:6" x14ac:dyDescent="0.15">
      <c r="D12" s="59" t="s">
        <v>52</v>
      </c>
    </row>
    <row r="13" spans="2:6" x14ac:dyDescent="0.15">
      <c r="D13" s="59" t="s">
        <v>53</v>
      </c>
    </row>
    <row r="14" spans="2:6" x14ac:dyDescent="0.15">
      <c r="D14" s="59" t="s">
        <v>54</v>
      </c>
    </row>
    <row r="15" spans="2:6" x14ac:dyDescent="0.15">
      <c r="D15" s="59" t="s">
        <v>136</v>
      </c>
    </row>
    <row r="16" spans="2:6" x14ac:dyDescent="0.15">
      <c r="D16" s="59" t="s">
        <v>137</v>
      </c>
    </row>
    <row r="17" spans="3:5" x14ac:dyDescent="0.15">
      <c r="C17" s="114" t="s">
        <v>98</v>
      </c>
      <c r="D17" s="114"/>
      <c r="E17" s="114"/>
    </row>
    <row r="18" spans="3:5" x14ac:dyDescent="0.15">
      <c r="D18" s="59" t="s">
        <v>99</v>
      </c>
    </row>
    <row r="19" spans="3:5" x14ac:dyDescent="0.15">
      <c r="D19" s="59" t="s">
        <v>100</v>
      </c>
    </row>
    <row r="20" spans="3:5" x14ac:dyDescent="0.15">
      <c r="D20" s="59" t="s">
        <v>101</v>
      </c>
    </row>
    <row r="21" spans="3:5" x14ac:dyDescent="0.15">
      <c r="D21" s="59" t="s">
        <v>102</v>
      </c>
    </row>
    <row r="22" spans="3:5" x14ac:dyDescent="0.15">
      <c r="D22" s="59" t="s">
        <v>103</v>
      </c>
    </row>
    <row r="23" spans="3:5" x14ac:dyDescent="0.15">
      <c r="D23" s="59" t="s">
        <v>55</v>
      </c>
    </row>
    <row r="24" spans="3:5" x14ac:dyDescent="0.15">
      <c r="C24" s="59" t="s">
        <v>56</v>
      </c>
      <c r="D24" s="59" t="s">
        <v>57</v>
      </c>
    </row>
    <row r="25" spans="3:5" x14ac:dyDescent="0.15">
      <c r="D25" s="59" t="s">
        <v>58</v>
      </c>
    </row>
    <row r="26" spans="3:5" x14ac:dyDescent="0.15">
      <c r="D26" s="59" t="s">
        <v>59</v>
      </c>
    </row>
    <row r="27" spans="3:5" x14ac:dyDescent="0.15">
      <c r="D27" s="59" t="s">
        <v>60</v>
      </c>
    </row>
    <row r="28" spans="3:5" x14ac:dyDescent="0.15">
      <c r="D28" s="59" t="s">
        <v>61</v>
      </c>
    </row>
    <row r="29" spans="3:5" x14ac:dyDescent="0.15">
      <c r="D29" s="59" t="s">
        <v>62</v>
      </c>
    </row>
    <row r="30" spans="3:5" x14ac:dyDescent="0.15">
      <c r="D30" s="59" t="s">
        <v>104</v>
      </c>
    </row>
    <row r="31" spans="3:5" x14ac:dyDescent="0.15">
      <c r="D31" s="59" t="s">
        <v>105</v>
      </c>
    </row>
    <row r="32" spans="3:5" x14ac:dyDescent="0.15">
      <c r="D32" s="59" t="s">
        <v>63</v>
      </c>
    </row>
    <row r="33" spans="4:4" x14ac:dyDescent="0.15">
      <c r="D33" s="59" t="s">
        <v>106</v>
      </c>
    </row>
    <row r="34" spans="4:4" x14ac:dyDescent="0.15">
      <c r="D34" s="59" t="s">
        <v>64</v>
      </c>
    </row>
    <row r="35" spans="4:4" x14ac:dyDescent="0.15">
      <c r="D35" s="59" t="s">
        <v>107</v>
      </c>
    </row>
    <row r="36" spans="4:4" x14ac:dyDescent="0.15">
      <c r="D36" s="59" t="s">
        <v>108</v>
      </c>
    </row>
  </sheetData>
  <sheetProtection algorithmName="SHA-512" hashValue="+OhLx52qyfQLX1yZHnBJJJJMCNuMnwxNuBhOL1XWj4JRExmCcNgvqEw+fti/wfiRbMRZg6ISQHjB8IOmCMIchg==" saltValue="tBY+sXrW+3g5ioi3ww9u5A==" spinCount="100000" sheet="1" objects="1" scenarios="1"/>
  <mergeCells count="4">
    <mergeCell ref="B2:E2"/>
    <mergeCell ref="C4:E4"/>
    <mergeCell ref="C8:E8"/>
    <mergeCell ref="C17:E17"/>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F114"/>
  <sheetViews>
    <sheetView zoomScale="80" zoomScaleNormal="80" workbookViewId="0">
      <selection activeCell="B1" sqref="B1:F1"/>
    </sheetView>
  </sheetViews>
  <sheetFormatPr defaultRowHeight="13.5" x14ac:dyDescent="0.15"/>
  <cols>
    <col min="1" max="1" width="3.25" customWidth="1"/>
    <col min="2" max="2" width="7.5" style="1" customWidth="1"/>
    <col min="3" max="3" width="8.625" style="1" customWidth="1"/>
    <col min="4" max="4" width="10" customWidth="1"/>
    <col min="5" max="5" width="16.875" customWidth="1"/>
    <col min="6" max="6" width="11.5" style="1" customWidth="1"/>
    <col min="7" max="9" width="13.875" style="1" customWidth="1"/>
    <col min="10" max="13" width="13.875" customWidth="1"/>
    <col min="14" max="15" width="3.25" style="7" customWidth="1"/>
    <col min="16" max="16" width="14.5" customWidth="1"/>
    <col min="17" max="18" width="9" style="1" customWidth="1"/>
    <col min="19" max="20" width="9" style="83" customWidth="1"/>
    <col min="21" max="22" width="9" style="95" hidden="1" customWidth="1"/>
    <col min="23" max="23" width="9" style="83" customWidth="1"/>
    <col min="24" max="24" width="9" style="89" hidden="1" customWidth="1"/>
    <col min="25" max="25" width="7.5" style="88" customWidth="1"/>
    <col min="26" max="27" width="7.5" style="88" hidden="1" customWidth="1"/>
    <col min="28" max="28" width="16.75" style="88" hidden="1" customWidth="1"/>
    <col min="29" max="29" width="11.25" style="88" hidden="1" customWidth="1"/>
    <col min="30" max="30" width="7.5" style="88" hidden="1" customWidth="1"/>
    <col min="31" max="31" width="7.5" style="88" customWidth="1"/>
    <col min="32" max="32" width="9" style="88" customWidth="1"/>
  </cols>
  <sheetData>
    <row r="1" spans="1:29" ht="25.5" customHeight="1" thickBot="1" x14ac:dyDescent="0.2">
      <c r="B1" s="165" t="s">
        <v>138</v>
      </c>
      <c r="C1" s="165"/>
      <c r="D1" s="165"/>
      <c r="E1" s="165"/>
      <c r="F1" s="165"/>
      <c r="G1" s="179" t="s">
        <v>35</v>
      </c>
      <c r="H1" s="179"/>
      <c r="I1" s="179"/>
      <c r="P1" s="26"/>
      <c r="Q1" s="26"/>
      <c r="R1" s="26"/>
      <c r="S1" s="82"/>
      <c r="T1" s="82"/>
      <c r="U1" s="101"/>
      <c r="V1" s="101"/>
      <c r="W1" s="82"/>
      <c r="X1" s="87"/>
      <c r="Y1" s="87"/>
      <c r="Z1" s="87"/>
      <c r="AA1" s="87"/>
    </row>
    <row r="2" spans="1:29" ht="6.75" customHeight="1" thickTop="1" thickBot="1" x14ac:dyDescent="0.2">
      <c r="P2" s="26"/>
      <c r="Q2" s="26"/>
      <c r="R2" s="26"/>
      <c r="S2" s="82"/>
      <c r="T2" s="82"/>
      <c r="U2" s="101"/>
      <c r="V2" s="101"/>
      <c r="W2" s="82"/>
      <c r="X2" s="87"/>
      <c r="Y2" s="87"/>
      <c r="Z2" s="87"/>
      <c r="AA2" s="87"/>
    </row>
    <row r="3" spans="1:29" ht="27" customHeight="1" x14ac:dyDescent="0.15">
      <c r="B3" s="188" t="s">
        <v>41</v>
      </c>
      <c r="C3" s="168"/>
      <c r="D3" s="166" t="s">
        <v>18</v>
      </c>
      <c r="E3" s="167"/>
      <c r="F3" s="166" t="s">
        <v>0</v>
      </c>
      <c r="G3" s="168"/>
      <c r="H3" s="167" t="s">
        <v>17</v>
      </c>
      <c r="I3" s="169"/>
      <c r="J3" s="142" t="str">
        <f>IF(COUNTIF(N15:N114,"x")&gt;0,"参加資格入力欄に未記入があります         まだ入力完了していません","")</f>
        <v/>
      </c>
      <c r="K3" s="142"/>
      <c r="L3" s="142"/>
      <c r="M3" s="142"/>
      <c r="P3" s="115" t="s">
        <v>142</v>
      </c>
      <c r="Q3" s="116"/>
      <c r="R3" s="116"/>
      <c r="S3" s="116"/>
      <c r="T3" s="116"/>
      <c r="U3" s="116"/>
      <c r="V3" s="116"/>
      <c r="W3" s="116"/>
      <c r="X3" s="116"/>
      <c r="Y3" s="117"/>
      <c r="Z3" s="87"/>
      <c r="AA3" s="87"/>
    </row>
    <row r="4" spans="1:29" ht="27" customHeight="1" x14ac:dyDescent="0.15">
      <c r="B4" s="173" t="s">
        <v>83</v>
      </c>
      <c r="C4" s="174"/>
      <c r="D4" s="175"/>
      <c r="E4" s="176"/>
      <c r="F4" s="175"/>
      <c r="G4" s="177"/>
      <c r="H4" s="175"/>
      <c r="I4" s="178"/>
      <c r="J4" s="142"/>
      <c r="K4" s="142"/>
      <c r="L4" s="142"/>
      <c r="M4" s="142"/>
      <c r="P4" s="118"/>
      <c r="Q4" s="119"/>
      <c r="R4" s="119"/>
      <c r="S4" s="119"/>
      <c r="T4" s="119"/>
      <c r="U4" s="119"/>
      <c r="V4" s="119"/>
      <c r="W4" s="119"/>
      <c r="X4" s="119"/>
      <c r="Y4" s="120"/>
      <c r="Z4" s="87"/>
      <c r="AA4" s="87"/>
    </row>
    <row r="5" spans="1:29" ht="27" customHeight="1" x14ac:dyDescent="0.15">
      <c r="B5" s="170" t="s">
        <v>1</v>
      </c>
      <c r="C5" s="23" t="s">
        <v>2</v>
      </c>
      <c r="D5" s="171"/>
      <c r="E5" s="172"/>
      <c r="F5" s="94" t="s">
        <v>122</v>
      </c>
      <c r="G5" s="183"/>
      <c r="H5" s="184"/>
      <c r="I5" s="185"/>
      <c r="J5" s="142"/>
      <c r="K5" s="142"/>
      <c r="L5" s="142"/>
      <c r="M5" s="142"/>
      <c r="P5" s="118"/>
      <c r="Q5" s="119"/>
      <c r="R5" s="119"/>
      <c r="S5" s="119"/>
      <c r="T5" s="119"/>
      <c r="U5" s="119"/>
      <c r="V5" s="119"/>
      <c r="W5" s="119"/>
      <c r="X5" s="119"/>
      <c r="Y5" s="120"/>
      <c r="Z5" s="87"/>
      <c r="AA5" s="87"/>
    </row>
    <row r="6" spans="1:29" ht="27" customHeight="1" thickBot="1" x14ac:dyDescent="0.2">
      <c r="B6" s="153"/>
      <c r="C6" s="24" t="s">
        <v>3</v>
      </c>
      <c r="D6" s="186"/>
      <c r="E6" s="186"/>
      <c r="F6" s="186"/>
      <c r="G6" s="186"/>
      <c r="H6" s="186"/>
      <c r="I6" s="187"/>
      <c r="J6" s="142"/>
      <c r="K6" s="142"/>
      <c r="L6" s="142"/>
      <c r="M6" s="142"/>
      <c r="P6" s="118"/>
      <c r="Q6" s="119"/>
      <c r="R6" s="119"/>
      <c r="S6" s="119"/>
      <c r="T6" s="119"/>
      <c r="U6" s="119"/>
      <c r="V6" s="119"/>
      <c r="W6" s="119"/>
      <c r="X6" s="119"/>
      <c r="Y6" s="120"/>
      <c r="Z6" s="87"/>
      <c r="AA6" s="87"/>
    </row>
    <row r="7" spans="1:29" ht="27" customHeight="1" thickBot="1" x14ac:dyDescent="0.2">
      <c r="B7" s="4" t="s">
        <v>26</v>
      </c>
      <c r="C7" s="5"/>
      <c r="D7" s="6"/>
      <c r="E7" s="6"/>
      <c r="F7" s="5"/>
      <c r="G7" s="4"/>
      <c r="H7" s="5"/>
      <c r="J7" s="142"/>
      <c r="K7" s="142"/>
      <c r="L7" s="142"/>
      <c r="M7" s="142"/>
      <c r="P7" s="121"/>
      <c r="Q7" s="122"/>
      <c r="R7" s="122"/>
      <c r="S7" s="122"/>
      <c r="T7" s="122"/>
      <c r="U7" s="122"/>
      <c r="V7" s="122"/>
      <c r="W7" s="122"/>
      <c r="X7" s="122"/>
      <c r="Y7" s="123"/>
      <c r="Z7" s="89"/>
    </row>
    <row r="8" spans="1:29" ht="27" customHeight="1" x14ac:dyDescent="0.15">
      <c r="B8" s="156" t="s">
        <v>31</v>
      </c>
      <c r="C8" s="157"/>
      <c r="D8" s="7"/>
      <c r="E8" s="3" t="s">
        <v>11</v>
      </c>
      <c r="G8" s="29" t="s">
        <v>32</v>
      </c>
      <c r="H8" s="30" t="s">
        <v>33</v>
      </c>
      <c r="I8" s="31" t="s">
        <v>34</v>
      </c>
      <c r="J8" s="142"/>
      <c r="K8" s="142"/>
      <c r="L8" s="142"/>
      <c r="M8" s="142"/>
      <c r="Q8"/>
      <c r="Y8" s="89"/>
      <c r="Z8" s="89"/>
    </row>
    <row r="9" spans="1:29" ht="27" customHeight="1" thickBot="1" x14ac:dyDescent="0.2">
      <c r="B9" s="8">
        <f>SUM(A15+A35+A55+A75+A95)</f>
        <v>0</v>
      </c>
      <c r="C9" s="9">
        <f>SUM(A16+A36+A56+A76+A96)</f>
        <v>0</v>
      </c>
      <c r="D9" s="7"/>
      <c r="E9" s="10">
        <v>1500</v>
      </c>
      <c r="G9" s="49">
        <f>C9*E9</f>
        <v>0</v>
      </c>
      <c r="H9" s="48">
        <f>リレー申込票!I6</f>
        <v>0</v>
      </c>
      <c r="I9" s="11">
        <f>SUM(G9+H9)</f>
        <v>0</v>
      </c>
      <c r="J9" s="142"/>
      <c r="K9" s="142"/>
      <c r="L9" s="142"/>
      <c r="M9" s="142"/>
      <c r="P9" s="27"/>
    </row>
    <row r="10" spans="1:29" ht="6.75" customHeight="1" thickBot="1" x14ac:dyDescent="0.2">
      <c r="B10" s="4"/>
      <c r="G10" s="4"/>
      <c r="J10" s="1"/>
      <c r="K10" s="1"/>
      <c r="L10" s="1"/>
      <c r="M10" s="1"/>
    </row>
    <row r="11" spans="1:29" ht="26.25" customHeight="1" thickBot="1" x14ac:dyDescent="0.2">
      <c r="B11" s="151" t="s">
        <v>4</v>
      </c>
      <c r="C11" s="162" t="s">
        <v>5</v>
      </c>
      <c r="D11" s="164" t="s">
        <v>37</v>
      </c>
      <c r="E11" s="2" t="s">
        <v>2</v>
      </c>
      <c r="F11" s="191" t="s">
        <v>6</v>
      </c>
      <c r="G11" s="164" t="s">
        <v>29</v>
      </c>
      <c r="H11" s="164"/>
      <c r="I11" s="180"/>
      <c r="J11" s="133" t="s">
        <v>141</v>
      </c>
      <c r="K11" s="134"/>
      <c r="L11" s="134"/>
      <c r="M11" s="135"/>
      <c r="P11" s="27" t="s">
        <v>7</v>
      </c>
      <c r="S11" s="196" t="s">
        <v>123</v>
      </c>
      <c r="T11" s="196"/>
      <c r="U11" s="102"/>
      <c r="V11" s="102"/>
      <c r="W11" s="84"/>
      <c r="X11" s="90"/>
    </row>
    <row r="12" spans="1:29" ht="26.25" customHeight="1" thickBot="1" x14ac:dyDescent="0.2">
      <c r="B12" s="153"/>
      <c r="C12" s="163"/>
      <c r="D12" s="163"/>
      <c r="E12" s="16" t="s">
        <v>8</v>
      </c>
      <c r="F12" s="192"/>
      <c r="G12" s="181" t="s">
        <v>30</v>
      </c>
      <c r="H12" s="163"/>
      <c r="I12" s="182"/>
      <c r="J12" s="136"/>
      <c r="K12" s="137"/>
      <c r="L12" s="137"/>
      <c r="M12" s="138"/>
      <c r="P12" s="51" t="s">
        <v>9</v>
      </c>
      <c r="Q12" s="54" t="s">
        <v>79</v>
      </c>
      <c r="R12" s="65" t="s">
        <v>80</v>
      </c>
      <c r="S12" s="97" t="s">
        <v>79</v>
      </c>
      <c r="T12" s="98" t="s">
        <v>80</v>
      </c>
      <c r="U12" s="96"/>
      <c r="V12" s="96"/>
      <c r="W12" s="7"/>
      <c r="X12" s="89">
        <v>1</v>
      </c>
      <c r="Z12" s="88" t="s">
        <v>27</v>
      </c>
      <c r="AA12" s="88" t="s">
        <v>28</v>
      </c>
      <c r="AB12" s="88" t="s">
        <v>79</v>
      </c>
      <c r="AC12" s="88" t="s">
        <v>80</v>
      </c>
    </row>
    <row r="13" spans="1:29" ht="26.25" customHeight="1" x14ac:dyDescent="0.15">
      <c r="B13" s="158" t="s">
        <v>10</v>
      </c>
      <c r="C13" s="160" t="s">
        <v>80</v>
      </c>
      <c r="D13" s="160">
        <v>1234</v>
      </c>
      <c r="E13" s="70" t="s">
        <v>39</v>
      </c>
      <c r="F13" s="193">
        <v>2</v>
      </c>
      <c r="G13" s="71" t="s">
        <v>38</v>
      </c>
      <c r="H13" s="71" t="s">
        <v>25</v>
      </c>
      <c r="I13" s="72"/>
      <c r="J13" s="143" t="s">
        <v>125</v>
      </c>
      <c r="K13" s="144"/>
      <c r="L13" s="144"/>
      <c r="M13" s="145"/>
      <c r="P13" s="52" t="s">
        <v>69</v>
      </c>
      <c r="Q13" s="62" t="s">
        <v>65</v>
      </c>
      <c r="R13" s="66" t="s">
        <v>65</v>
      </c>
      <c r="S13" s="99">
        <f>COUNTIF($U$15:$V$114,"中学男子中学100m")</f>
        <v>0</v>
      </c>
      <c r="T13" s="103">
        <f>COUNTIF($U$15:$V$114,"中学女子中学100m")</f>
        <v>0</v>
      </c>
      <c r="U13" s="96"/>
      <c r="V13" s="96"/>
      <c r="W13" s="7"/>
      <c r="X13" s="89">
        <v>2</v>
      </c>
      <c r="AB13" s="88" t="s">
        <v>69</v>
      </c>
      <c r="AC13" s="88" t="s">
        <v>69</v>
      </c>
    </row>
    <row r="14" spans="1:29" ht="26.25" customHeight="1" x14ac:dyDescent="0.15">
      <c r="B14" s="159"/>
      <c r="C14" s="161"/>
      <c r="D14" s="161"/>
      <c r="E14" s="50" t="s">
        <v>40</v>
      </c>
      <c r="F14" s="194"/>
      <c r="G14" s="61">
        <v>10129</v>
      </c>
      <c r="H14" s="61">
        <v>471</v>
      </c>
      <c r="I14" s="73"/>
      <c r="J14" s="146"/>
      <c r="K14" s="147"/>
      <c r="L14" s="147"/>
      <c r="M14" s="148"/>
      <c r="P14" s="52" t="s">
        <v>121</v>
      </c>
      <c r="Q14" s="62" t="s">
        <v>65</v>
      </c>
      <c r="R14" s="66" t="s">
        <v>65</v>
      </c>
      <c r="S14" s="99">
        <f>COUNTIF($U$15:$V$114,"中学男子中学200m")</f>
        <v>0</v>
      </c>
      <c r="T14" s="103">
        <f>COUNTIF($U$15:$V$114,"中学女子中学200m")</f>
        <v>0</v>
      </c>
      <c r="U14" s="96"/>
      <c r="V14" s="96"/>
      <c r="W14" s="7"/>
      <c r="X14" s="89">
        <v>3</v>
      </c>
      <c r="Z14" s="88" t="s">
        <v>115</v>
      </c>
      <c r="AA14" s="88" t="s">
        <v>66</v>
      </c>
      <c r="AB14" s="88" t="s">
        <v>121</v>
      </c>
      <c r="AC14" s="88" t="s">
        <v>121</v>
      </c>
    </row>
    <row r="15" spans="1:29" ht="27" customHeight="1" x14ac:dyDescent="0.15">
      <c r="A15" s="7">
        <f>COUNTA(E15,E17,E19,E21,E23,E25,E27,E29,E31,E33)</f>
        <v>0</v>
      </c>
      <c r="B15" s="149">
        <v>1</v>
      </c>
      <c r="C15" s="150"/>
      <c r="D15" s="150"/>
      <c r="E15" s="45"/>
      <c r="F15" s="189"/>
      <c r="G15" s="80"/>
      <c r="H15" s="80"/>
      <c r="I15" s="73"/>
      <c r="J15" s="124"/>
      <c r="K15" s="125"/>
      <c r="L15" s="125"/>
      <c r="M15" s="126"/>
      <c r="N15" s="7" t="str">
        <f>IF(AND(I15=1,J15=""),"x",IF(AND(E15="",I16=1),"x",IF(AND(J15="(１) 北信地区在住の者。(一般・学生)",J16=""),"x",IF(AND(J15="(２) 北信地区の高校を卒業した大学・短大・専門学校の学生。",J16=""),"x",IF(AND(J15="",N16=1),"x","")))))</f>
        <v/>
      </c>
      <c r="P15" s="52" t="s">
        <v>70</v>
      </c>
      <c r="Q15" s="62" t="s">
        <v>65</v>
      </c>
      <c r="R15" s="66" t="s">
        <v>65</v>
      </c>
      <c r="S15" s="99">
        <f>COUNTIF($U$15:$V$114,"中学男子中学400m")</f>
        <v>0</v>
      </c>
      <c r="T15" s="103">
        <f>COUNTIF($U$15:$V$114,"中学女子中学400m")</f>
        <v>0</v>
      </c>
      <c r="U15" s="96" t="str">
        <f>C15&amp;G15</f>
        <v/>
      </c>
      <c r="V15" s="96" t="str">
        <f>C15&amp;H15</f>
        <v/>
      </c>
      <c r="W15" s="7"/>
      <c r="Z15" s="88" t="s">
        <v>94</v>
      </c>
      <c r="AA15" s="88" t="s">
        <v>116</v>
      </c>
      <c r="AB15" s="88" t="s">
        <v>70</v>
      </c>
      <c r="AC15" s="88" t="s">
        <v>70</v>
      </c>
    </row>
    <row r="16" spans="1:29" ht="27" customHeight="1" x14ac:dyDescent="0.15">
      <c r="A16" s="47">
        <f>COUNTA(G15:I15,G17:I17,G19:I19,G21:I21,G23:I23,G25:I25,G27:I27,G29:I29,G31:I31,G33:I33)</f>
        <v>0</v>
      </c>
      <c r="B16" s="149"/>
      <c r="C16" s="150"/>
      <c r="D16" s="150"/>
      <c r="E16" s="45"/>
      <c r="F16" s="190"/>
      <c r="G16" s="80"/>
      <c r="H16" s="80"/>
      <c r="I16" s="73"/>
      <c r="J16" s="127"/>
      <c r="K16" s="128"/>
      <c r="L16" s="128"/>
      <c r="M16" s="129"/>
      <c r="N16" s="7">
        <f>COUNTA(J16)</f>
        <v>0</v>
      </c>
      <c r="P16" s="52" t="s">
        <v>81</v>
      </c>
      <c r="Q16" s="62" t="s">
        <v>65</v>
      </c>
      <c r="R16" s="66" t="s">
        <v>65</v>
      </c>
      <c r="S16" s="99">
        <f>COUNTIF($U$15:$V$114,"中学男子中学800m")</f>
        <v>0</v>
      </c>
      <c r="T16" s="103">
        <f>COUNTIF($U$15:$V$114,"中学女子中学800m")</f>
        <v>0</v>
      </c>
      <c r="U16" s="96"/>
      <c r="V16" s="96"/>
      <c r="W16" s="7"/>
      <c r="Z16" s="88" t="s">
        <v>68</v>
      </c>
      <c r="AA16" s="88" t="s">
        <v>95</v>
      </c>
      <c r="AB16" s="88" t="s">
        <v>81</v>
      </c>
      <c r="AC16" s="88" t="s">
        <v>81</v>
      </c>
    </row>
    <row r="17" spans="2:29" ht="27" customHeight="1" x14ac:dyDescent="0.15">
      <c r="B17" s="149">
        <v>2</v>
      </c>
      <c r="C17" s="150"/>
      <c r="D17" s="150"/>
      <c r="E17" s="45"/>
      <c r="F17" s="189"/>
      <c r="G17" s="80"/>
      <c r="H17" s="80"/>
      <c r="I17" s="73"/>
      <c r="J17" s="124"/>
      <c r="K17" s="125"/>
      <c r="L17" s="125"/>
      <c r="M17" s="126"/>
      <c r="N17" s="7" t="str">
        <f>IF(AND(I17=1,J17=""),"x",IF(AND(E17="",I18=1),"x",IF(AND(J17="(１) 北信地区在住の者。(一般・学生)",J18=""),"x",IF(AND(J17="(２) 北信地区の高校を卒業した大学・短大・専門学校の学生。",J18=""),"x",IF(AND(J17="",N18=1),"x","")))))</f>
        <v/>
      </c>
      <c r="P17" s="52" t="s">
        <v>71</v>
      </c>
      <c r="Q17" s="62" t="s">
        <v>65</v>
      </c>
      <c r="R17" s="66" t="s">
        <v>65</v>
      </c>
      <c r="S17" s="99">
        <f>COUNTIF($U$15:$V$114,"中学男子中学1500m")</f>
        <v>0</v>
      </c>
      <c r="T17" s="103">
        <f>COUNTIF($U$15:$V$114,"中学女子中学1500m")</f>
        <v>0</v>
      </c>
      <c r="U17" s="96" t="str">
        <f>C17&amp;G17</f>
        <v/>
      </c>
      <c r="V17" s="96" t="str">
        <f>C17&amp;H17</f>
        <v/>
      </c>
      <c r="W17" s="7"/>
      <c r="Z17" s="88" t="s">
        <v>93</v>
      </c>
      <c r="AA17" s="88" t="s">
        <v>68</v>
      </c>
      <c r="AB17" s="88" t="s">
        <v>71</v>
      </c>
      <c r="AC17" s="88" t="s">
        <v>71</v>
      </c>
    </row>
    <row r="18" spans="2:29" ht="27" customHeight="1" x14ac:dyDescent="0.15">
      <c r="B18" s="149"/>
      <c r="C18" s="150"/>
      <c r="D18" s="150"/>
      <c r="E18" s="45"/>
      <c r="F18" s="190"/>
      <c r="G18" s="80"/>
      <c r="H18" s="80"/>
      <c r="I18" s="73"/>
      <c r="J18" s="127"/>
      <c r="K18" s="128"/>
      <c r="L18" s="128"/>
      <c r="M18" s="129"/>
      <c r="P18" s="52" t="s">
        <v>66</v>
      </c>
      <c r="Q18" s="64" t="s">
        <v>82</v>
      </c>
      <c r="R18" s="66" t="s">
        <v>65</v>
      </c>
      <c r="S18" s="106"/>
      <c r="T18" s="103">
        <f>COUNTIF($U$15:$V$114,"女子3000m")</f>
        <v>0</v>
      </c>
      <c r="U18" s="96"/>
      <c r="V18" s="96"/>
      <c r="W18" s="7"/>
      <c r="AA18" s="88" t="s">
        <v>93</v>
      </c>
      <c r="AB18" s="88" t="s">
        <v>72</v>
      </c>
      <c r="AC18" s="88" t="s">
        <v>89</v>
      </c>
    </row>
    <row r="19" spans="2:29" ht="27" customHeight="1" x14ac:dyDescent="0.15">
      <c r="B19" s="149">
        <v>3</v>
      </c>
      <c r="C19" s="150"/>
      <c r="D19" s="150"/>
      <c r="E19" s="45"/>
      <c r="F19" s="189"/>
      <c r="G19" s="80"/>
      <c r="H19" s="80"/>
      <c r="I19" s="73"/>
      <c r="J19" s="124"/>
      <c r="K19" s="125"/>
      <c r="L19" s="125"/>
      <c r="M19" s="126"/>
      <c r="N19" s="7" t="str">
        <f>IF(AND(I19=1,J19=""),"x",IF(AND(E19="",I20=1),"x",IF(AND(J19="(１) 北信地区在住の者。(一般・学生)",J20=""),"x",IF(AND(J19="(２) 北信地区の高校を卒業した大学・短大・専門学校の学生。",J20=""),"x",IF(AND(J19="",N20=1),"x","")))))</f>
        <v/>
      </c>
      <c r="P19" s="52" t="s">
        <v>72</v>
      </c>
      <c r="Q19" s="62" t="s">
        <v>65</v>
      </c>
      <c r="R19" s="67" t="s">
        <v>82</v>
      </c>
      <c r="S19" s="99">
        <f>COUNTIF($U$15:$V$114,"中学男子中学3000m")</f>
        <v>0</v>
      </c>
      <c r="T19" s="105"/>
      <c r="U19" s="96" t="str">
        <f>C19&amp;G19</f>
        <v/>
      </c>
      <c r="V19" s="96" t="str">
        <f>C19&amp;H19</f>
        <v/>
      </c>
      <c r="W19" s="7"/>
      <c r="AB19" s="88" t="s">
        <v>88</v>
      </c>
      <c r="AC19" s="88" t="s">
        <v>75</v>
      </c>
    </row>
    <row r="20" spans="2:29" ht="27" customHeight="1" x14ac:dyDescent="0.15">
      <c r="B20" s="149"/>
      <c r="C20" s="150"/>
      <c r="D20" s="150"/>
      <c r="E20" s="45"/>
      <c r="F20" s="190"/>
      <c r="G20" s="80"/>
      <c r="H20" s="80"/>
      <c r="I20" s="73"/>
      <c r="J20" s="127"/>
      <c r="K20" s="128"/>
      <c r="L20" s="128"/>
      <c r="M20" s="129"/>
      <c r="P20" s="52" t="s">
        <v>111</v>
      </c>
      <c r="Q20" s="64" t="s">
        <v>82</v>
      </c>
      <c r="R20" s="66" t="s">
        <v>112</v>
      </c>
      <c r="S20" s="106"/>
      <c r="T20" s="103">
        <f>COUNTIF($U$15:$V$114,"女子100mH(0.838m)")</f>
        <v>0</v>
      </c>
      <c r="U20" s="96"/>
      <c r="V20" s="96"/>
      <c r="W20" s="7"/>
      <c r="AB20" s="88" t="s">
        <v>75</v>
      </c>
      <c r="AC20" s="88" t="s">
        <v>76</v>
      </c>
    </row>
    <row r="21" spans="2:29" ht="27" customHeight="1" x14ac:dyDescent="0.15">
      <c r="B21" s="149">
        <v>4</v>
      </c>
      <c r="C21" s="150"/>
      <c r="D21" s="150"/>
      <c r="E21" s="45"/>
      <c r="F21" s="189"/>
      <c r="G21" s="80"/>
      <c r="H21" s="80"/>
      <c r="I21" s="73"/>
      <c r="J21" s="124"/>
      <c r="K21" s="125"/>
      <c r="L21" s="125"/>
      <c r="M21" s="126"/>
      <c r="N21" s="7" t="str">
        <f>IF(AND(I21=1,J21=""),"x",IF(AND(E21="",I22=1),"x",IF(AND(J21="(１) 北信地区在住の者。(一般・学生)",J22=""),"x",IF(AND(J21="(２) 北信地区の高校を卒業した大学・短大・専門学校の学生。",J22=""),"x",IF(AND(J21="",N22=1),"x","")))))</f>
        <v/>
      </c>
      <c r="P21" s="52" t="s">
        <v>73</v>
      </c>
      <c r="Q21" s="64" t="s">
        <v>82</v>
      </c>
      <c r="R21" s="66" t="s">
        <v>85</v>
      </c>
      <c r="S21" s="106"/>
      <c r="T21" s="103">
        <f>COUNTIF($U$15:$V$114,"中学女子中学100mH(0.762m)")</f>
        <v>0</v>
      </c>
      <c r="U21" s="96" t="str">
        <f>C21&amp;G21</f>
        <v/>
      </c>
      <c r="V21" s="96" t="str">
        <f>C21&amp;H21</f>
        <v/>
      </c>
      <c r="W21" s="7"/>
      <c r="X21" s="88"/>
      <c r="AB21" s="88" t="s">
        <v>76</v>
      </c>
      <c r="AC21" s="88" t="s">
        <v>109</v>
      </c>
    </row>
    <row r="22" spans="2:29" ht="27" customHeight="1" x14ac:dyDescent="0.15">
      <c r="B22" s="149"/>
      <c r="C22" s="150"/>
      <c r="D22" s="150"/>
      <c r="E22" s="45"/>
      <c r="F22" s="190"/>
      <c r="G22" s="80"/>
      <c r="H22" s="80"/>
      <c r="I22" s="73"/>
      <c r="J22" s="127"/>
      <c r="K22" s="128"/>
      <c r="L22" s="128"/>
      <c r="M22" s="129"/>
      <c r="P22" s="52" t="s">
        <v>113</v>
      </c>
      <c r="Q22" s="62" t="s">
        <v>114</v>
      </c>
      <c r="R22" s="67" t="s">
        <v>82</v>
      </c>
      <c r="S22" s="99">
        <f>COUNTIF($U$15:$V$114,"男子110mH(1.067m)")</f>
        <v>0</v>
      </c>
      <c r="T22" s="105"/>
      <c r="U22" s="96"/>
      <c r="V22" s="96"/>
      <c r="W22" s="7"/>
      <c r="X22" s="91"/>
      <c r="AB22" s="88" t="s">
        <v>90</v>
      </c>
      <c r="AC22" s="88" t="s">
        <v>117</v>
      </c>
    </row>
    <row r="23" spans="2:29" ht="27" customHeight="1" x14ac:dyDescent="0.15">
      <c r="B23" s="149">
        <v>5</v>
      </c>
      <c r="C23" s="150"/>
      <c r="D23" s="150"/>
      <c r="E23" s="45"/>
      <c r="F23" s="189"/>
      <c r="G23" s="80"/>
      <c r="H23" s="80"/>
      <c r="I23" s="73"/>
      <c r="J23" s="124"/>
      <c r="K23" s="125"/>
      <c r="L23" s="125"/>
      <c r="M23" s="126"/>
      <c r="N23" s="7" t="str">
        <f>IF(AND(I23=1,J23=""),"x",IF(AND(E23="",I24=1),"x",IF(AND(J23="(１) 北信地区在住の者。(一般・学生)",J24=""),"x",IF(AND(J23="(２) 北信地区の高校を卒業した大学・短大・専門学校の学生。",J24=""),"x",IF(AND(J23="",N24=1),"x","")))))</f>
        <v/>
      </c>
      <c r="P23" s="52" t="s">
        <v>74</v>
      </c>
      <c r="Q23" s="62" t="s">
        <v>84</v>
      </c>
      <c r="R23" s="67" t="s">
        <v>82</v>
      </c>
      <c r="S23" s="99">
        <f>COUNTIF($U$15:$V$114,"中学男子中学110mH(0.914m)")</f>
        <v>0</v>
      </c>
      <c r="T23" s="105"/>
      <c r="U23" s="96" t="str">
        <f>C23&amp;G23</f>
        <v/>
      </c>
      <c r="V23" s="96" t="str">
        <f>C23&amp;H23</f>
        <v/>
      </c>
      <c r="W23" s="7"/>
      <c r="X23" s="88"/>
      <c r="AB23" s="88" t="s">
        <v>120</v>
      </c>
      <c r="AC23" s="88" t="s">
        <v>96</v>
      </c>
    </row>
    <row r="24" spans="2:29" ht="27" customHeight="1" x14ac:dyDescent="0.15">
      <c r="B24" s="149"/>
      <c r="C24" s="150"/>
      <c r="D24" s="150"/>
      <c r="E24" s="45"/>
      <c r="F24" s="190"/>
      <c r="G24" s="80"/>
      <c r="H24" s="80"/>
      <c r="I24" s="73"/>
      <c r="J24" s="127"/>
      <c r="K24" s="128"/>
      <c r="L24" s="128"/>
      <c r="M24" s="129"/>
      <c r="P24" s="52" t="s">
        <v>67</v>
      </c>
      <c r="Q24" s="62" t="s">
        <v>84</v>
      </c>
      <c r="R24" s="66" t="s">
        <v>85</v>
      </c>
      <c r="S24" s="99">
        <f>COUNTIF($U$15:$V$114,"男子400mH(0.914m)")</f>
        <v>0</v>
      </c>
      <c r="T24" s="103">
        <f>COUNTIF($U$15:$V$114,"女子400mH(0.762m)")</f>
        <v>0</v>
      </c>
      <c r="U24" s="96"/>
      <c r="V24" s="96"/>
      <c r="W24" s="7"/>
      <c r="X24" s="88"/>
      <c r="AB24" s="88" t="s">
        <v>96</v>
      </c>
    </row>
    <row r="25" spans="2:29" ht="27" customHeight="1" x14ac:dyDescent="0.15">
      <c r="B25" s="149">
        <v>6</v>
      </c>
      <c r="C25" s="150"/>
      <c r="D25" s="150"/>
      <c r="E25" s="45"/>
      <c r="F25" s="189"/>
      <c r="G25" s="80"/>
      <c r="H25" s="80"/>
      <c r="I25" s="73"/>
      <c r="J25" s="124"/>
      <c r="K25" s="125"/>
      <c r="L25" s="125"/>
      <c r="M25" s="126"/>
      <c r="N25" s="7" t="str">
        <f>IF(AND(I25=1,J25=""),"x",IF(AND(E25="",I26=1),"x",IF(AND(J25="(１) 北信地区在住の者。(一般・学生)",J26=""),"x",IF(AND(J25="(２) 北信地区の高校を卒業した大学・短大・専門学校の学生。",J26=""),"x",IF(AND(J25="",N26=1),"x","")))))</f>
        <v/>
      </c>
      <c r="P25" s="52" t="s">
        <v>75</v>
      </c>
      <c r="Q25" s="62" t="s">
        <v>65</v>
      </c>
      <c r="R25" s="66" t="s">
        <v>65</v>
      </c>
      <c r="S25" s="99">
        <f>COUNTIF($U$15:$V$114,"中学男子中学走高跳")</f>
        <v>0</v>
      </c>
      <c r="T25" s="103">
        <f>COUNTIF($U$15:$V$114,"中学女子中学走高跳")</f>
        <v>0</v>
      </c>
      <c r="U25" s="96" t="str">
        <f>C25&amp;G25</f>
        <v/>
      </c>
      <c r="V25" s="96" t="str">
        <f>C25&amp;H25</f>
        <v/>
      </c>
      <c r="W25" s="7"/>
      <c r="X25" s="88"/>
    </row>
    <row r="26" spans="2:29" ht="27" customHeight="1" x14ac:dyDescent="0.15">
      <c r="B26" s="149"/>
      <c r="C26" s="150"/>
      <c r="D26" s="150"/>
      <c r="E26" s="45"/>
      <c r="F26" s="190"/>
      <c r="G26" s="80"/>
      <c r="H26" s="80"/>
      <c r="I26" s="73"/>
      <c r="J26" s="127"/>
      <c r="K26" s="128"/>
      <c r="L26" s="128"/>
      <c r="M26" s="129"/>
      <c r="P26" s="52" t="s">
        <v>68</v>
      </c>
      <c r="Q26" s="62" t="s">
        <v>65</v>
      </c>
      <c r="R26" s="66" t="s">
        <v>65</v>
      </c>
      <c r="S26" s="99">
        <f>COUNTIF($U$15:$V$114,"男子棒高跳")</f>
        <v>0</v>
      </c>
      <c r="T26" s="103">
        <f>COUNTIF($U$15:$V$114,"女子棒高跳")</f>
        <v>0</v>
      </c>
      <c r="U26" s="96"/>
      <c r="V26" s="96"/>
      <c r="W26" s="7"/>
      <c r="X26" s="88"/>
    </row>
    <row r="27" spans="2:29" ht="27" customHeight="1" x14ac:dyDescent="0.15">
      <c r="B27" s="149">
        <v>7</v>
      </c>
      <c r="C27" s="150"/>
      <c r="D27" s="150"/>
      <c r="E27" s="45"/>
      <c r="F27" s="189"/>
      <c r="G27" s="80"/>
      <c r="H27" s="80"/>
      <c r="I27" s="73"/>
      <c r="J27" s="124"/>
      <c r="K27" s="125"/>
      <c r="L27" s="125"/>
      <c r="M27" s="126"/>
      <c r="N27" s="7" t="str">
        <f>IF(AND(I27=1,J27=""),"x",IF(AND(E27="",I28=1),"x",IF(AND(J27="(１) 北信地区在住の者。(一般・学生)",J28=""),"x",IF(AND(J27="(２) 北信地区の高校を卒業した大学・短大・専門学校の学生。",J28=""),"x",IF(AND(J27="",N28=1),"x","")))))</f>
        <v/>
      </c>
      <c r="P27" s="52" t="s">
        <v>76</v>
      </c>
      <c r="Q27" s="62" t="s">
        <v>65</v>
      </c>
      <c r="R27" s="66" t="s">
        <v>65</v>
      </c>
      <c r="S27" s="99">
        <f>COUNTIF($U$15:$V$114,"中学男子中学走幅跳")</f>
        <v>0</v>
      </c>
      <c r="T27" s="103">
        <f>COUNTIF($U$15:$V$114,"中学女子中学走幅跳")</f>
        <v>0</v>
      </c>
      <c r="U27" s="96" t="str">
        <f>C27&amp;G27</f>
        <v/>
      </c>
      <c r="V27" s="96" t="str">
        <f>C27&amp;H27</f>
        <v/>
      </c>
      <c r="W27" s="7"/>
      <c r="AB27" s="88" t="s">
        <v>134</v>
      </c>
    </row>
    <row r="28" spans="2:29" ht="27" customHeight="1" x14ac:dyDescent="0.15">
      <c r="B28" s="149"/>
      <c r="C28" s="150"/>
      <c r="D28" s="150"/>
      <c r="E28" s="45"/>
      <c r="F28" s="190"/>
      <c r="G28" s="80"/>
      <c r="H28" s="80"/>
      <c r="I28" s="73"/>
      <c r="J28" s="127"/>
      <c r="K28" s="128"/>
      <c r="L28" s="128"/>
      <c r="M28" s="129"/>
      <c r="P28" s="52" t="s">
        <v>93</v>
      </c>
      <c r="Q28" s="62" t="s">
        <v>65</v>
      </c>
      <c r="R28" s="66" t="s">
        <v>65</v>
      </c>
      <c r="S28" s="99">
        <f>COUNTIF($U$15:$V$114,"男子三段跳")</f>
        <v>0</v>
      </c>
      <c r="T28" s="103">
        <f>COUNTIF($U$15:$V$114,"女子三段跳")</f>
        <v>0</v>
      </c>
      <c r="U28" s="96"/>
      <c r="V28" s="96"/>
      <c r="W28" s="7"/>
      <c r="AB28" s="88" t="s">
        <v>139</v>
      </c>
    </row>
    <row r="29" spans="2:29" ht="27" customHeight="1" x14ac:dyDescent="0.15">
      <c r="B29" s="149">
        <v>8</v>
      </c>
      <c r="C29" s="150"/>
      <c r="D29" s="150"/>
      <c r="E29" s="45"/>
      <c r="F29" s="189"/>
      <c r="G29" s="80"/>
      <c r="H29" s="80"/>
      <c r="I29" s="73"/>
      <c r="J29" s="124"/>
      <c r="K29" s="125"/>
      <c r="L29" s="125"/>
      <c r="M29" s="126"/>
      <c r="N29" s="7" t="str">
        <f>IF(AND(I29=1,J29=""),"x",IF(AND(E29="",I30=1),"x",IF(AND(J29="(１) 北信地区在住の者。(一般・学生)",J30=""),"x",IF(AND(J29="(２) 北信地区の高校を卒業した大学・短大・専門学校の学生。",J30=""),"x",IF(AND(J29="",N30=1),"x","")))))</f>
        <v/>
      </c>
      <c r="P29" s="52" t="s">
        <v>77</v>
      </c>
      <c r="Q29" s="62" t="s">
        <v>86</v>
      </c>
      <c r="R29" s="66" t="s">
        <v>124</v>
      </c>
      <c r="S29" s="99">
        <f>COUNTIF($U$15:$V$114,"中学男子中学砲丸投(5.000kg)")</f>
        <v>0</v>
      </c>
      <c r="T29" s="103">
        <f>COUNTIF($U$15:$V$114,"中学女子中学砲丸投(2.721kg)")</f>
        <v>0</v>
      </c>
      <c r="U29" s="96" t="str">
        <f>C29&amp;G29</f>
        <v/>
      </c>
      <c r="V29" s="96" t="str">
        <f>C29&amp;H29</f>
        <v/>
      </c>
      <c r="W29" s="7"/>
      <c r="AB29" s="88" t="s">
        <v>140</v>
      </c>
    </row>
    <row r="30" spans="2:29" ht="27" customHeight="1" x14ac:dyDescent="0.15">
      <c r="B30" s="149"/>
      <c r="C30" s="150"/>
      <c r="D30" s="150"/>
      <c r="E30" s="45"/>
      <c r="F30" s="190"/>
      <c r="G30" s="80"/>
      <c r="H30" s="80"/>
      <c r="I30" s="73"/>
      <c r="J30" s="127"/>
      <c r="K30" s="128"/>
      <c r="L30" s="128"/>
      <c r="M30" s="129"/>
      <c r="P30" s="52" t="s">
        <v>78</v>
      </c>
      <c r="Q30" s="62" t="s">
        <v>118</v>
      </c>
      <c r="R30" s="66" t="s">
        <v>119</v>
      </c>
      <c r="S30" s="99">
        <f>COUNTIF($U$15:$V$114,"中学男子中学円盤投(1.500kg)")</f>
        <v>0</v>
      </c>
      <c r="T30" s="103">
        <f>COUNTIF($U$15:$V$114,"中学女子中学円盤投(1.000kg)")</f>
        <v>0</v>
      </c>
      <c r="U30" s="96"/>
      <c r="V30" s="96"/>
      <c r="W30" s="7"/>
    </row>
    <row r="31" spans="2:29" ht="27" customHeight="1" thickBot="1" x14ac:dyDescent="0.2">
      <c r="B31" s="149">
        <v>9</v>
      </c>
      <c r="C31" s="150"/>
      <c r="D31" s="150"/>
      <c r="E31" s="45"/>
      <c r="F31" s="189"/>
      <c r="G31" s="80"/>
      <c r="H31" s="80"/>
      <c r="I31" s="73"/>
      <c r="J31" s="124"/>
      <c r="K31" s="125"/>
      <c r="L31" s="125"/>
      <c r="M31" s="126"/>
      <c r="N31" s="7" t="str">
        <f>IF(AND(I31=1,J31=""),"x",IF(AND(E31="",I32=1),"x",IF(AND(J31="(１) 北信地区在住の者。(一般・学生)",J32=""),"x",IF(AND(J31="(２) 北信地区の高校を卒業した大学・短大・専門学校の学生。",J32=""),"x",IF(AND(J31="",N32=1),"x","")))))</f>
        <v/>
      </c>
      <c r="P31" s="53" t="s">
        <v>97</v>
      </c>
      <c r="Q31" s="63" t="s">
        <v>87</v>
      </c>
      <c r="R31" s="68" t="s">
        <v>87</v>
      </c>
      <c r="S31" s="100">
        <f>COUNTIF($U$15:$V$114,"中学男子中学ｼﾞｬﾍﾞﾘｯｸ(0.300kg)")</f>
        <v>0</v>
      </c>
      <c r="T31" s="104">
        <f>COUNTIF($U$15:$V$114,"中学女子中学ｼﾞｬﾍﾞﾘｯｸ(0.300kg)")</f>
        <v>0</v>
      </c>
      <c r="U31" s="96" t="str">
        <f>C31&amp;G31</f>
        <v/>
      </c>
      <c r="V31" s="96" t="str">
        <f>C31&amp;H31</f>
        <v/>
      </c>
      <c r="W31" s="7"/>
    </row>
    <row r="32" spans="2:29" ht="27" customHeight="1" x14ac:dyDescent="0.15">
      <c r="B32" s="149"/>
      <c r="C32" s="150"/>
      <c r="D32" s="150"/>
      <c r="E32" s="45"/>
      <c r="F32" s="190"/>
      <c r="G32" s="80"/>
      <c r="H32" s="80"/>
      <c r="I32" s="73"/>
      <c r="J32" s="127"/>
      <c r="K32" s="128"/>
      <c r="L32" s="128"/>
      <c r="M32" s="129"/>
      <c r="P32" s="1"/>
      <c r="Q32"/>
      <c r="T32" s="7"/>
      <c r="U32" s="96"/>
      <c r="V32" s="96"/>
      <c r="W32" s="7"/>
    </row>
    <row r="33" spans="1:24" ht="27" customHeight="1" x14ac:dyDescent="0.15">
      <c r="B33" s="149">
        <v>10</v>
      </c>
      <c r="C33" s="150"/>
      <c r="D33" s="150"/>
      <c r="E33" s="45"/>
      <c r="F33" s="189"/>
      <c r="G33" s="80"/>
      <c r="H33" s="80"/>
      <c r="I33" s="73"/>
      <c r="J33" s="124"/>
      <c r="K33" s="125"/>
      <c r="L33" s="125"/>
      <c r="M33" s="126"/>
      <c r="N33" s="7" t="str">
        <f>IF(AND(I33=1,J33=""),"x",IF(AND(E33="",I34=1),"x",IF(AND(J33="(１) 北信地区在住の者。(一般・学生)",J34=""),"x",IF(AND(J33="(２) 北信地区の高校を卒業した大学・短大・専門学校の学生。",J34=""),"x",IF(AND(J33="",N34=1),"x","")))))</f>
        <v/>
      </c>
      <c r="P33" s="1"/>
      <c r="Q33"/>
      <c r="T33" s="7"/>
      <c r="U33" s="96" t="str">
        <f>C33&amp;G33</f>
        <v/>
      </c>
      <c r="V33" s="96" t="str">
        <f>C33&amp;H33</f>
        <v/>
      </c>
      <c r="W33" s="7"/>
      <c r="X33" s="88"/>
    </row>
    <row r="34" spans="1:24" ht="27" customHeight="1" thickBot="1" x14ac:dyDescent="0.2">
      <c r="B34" s="153"/>
      <c r="C34" s="154"/>
      <c r="D34" s="155"/>
      <c r="E34" s="46"/>
      <c r="F34" s="195"/>
      <c r="G34" s="81"/>
      <c r="H34" s="81"/>
      <c r="I34" s="74"/>
      <c r="J34" s="139"/>
      <c r="K34" s="140"/>
      <c r="L34" s="140"/>
      <c r="M34" s="141"/>
      <c r="P34" s="1"/>
      <c r="Q34"/>
      <c r="S34" s="7"/>
      <c r="T34" s="7"/>
      <c r="U34" s="96"/>
      <c r="V34" s="96"/>
      <c r="W34" s="7"/>
      <c r="X34" s="88"/>
    </row>
    <row r="35" spans="1:24" ht="27" customHeight="1" x14ac:dyDescent="0.15">
      <c r="A35" s="7">
        <f>COUNTA(E35,E37,E39,E41,E43,E45,E47,E49,E51,E53)</f>
        <v>0</v>
      </c>
      <c r="B35" s="151">
        <v>11</v>
      </c>
      <c r="C35" s="152"/>
      <c r="D35" s="152"/>
      <c r="E35" s="69"/>
      <c r="F35" s="197"/>
      <c r="G35" s="80"/>
      <c r="H35" s="80"/>
      <c r="I35" s="72"/>
      <c r="J35" s="124"/>
      <c r="K35" s="125"/>
      <c r="L35" s="125"/>
      <c r="M35" s="126"/>
      <c r="N35" s="7" t="str">
        <f>IF(AND(I35=1,J35=""),"x",IF(AND(E35="",I36=1),"x",IF(AND(J35="(１) 北信地区在住の者。(一般・学生)",J36=""),"x",IF(AND(J35="(２) 北信地区の高校を卒業した大学・短大・専門学校の学生。",J36=""),"x",IF(AND(J35="",N36=1),"x","")))))</f>
        <v/>
      </c>
      <c r="P35" s="12"/>
      <c r="Q35" s="14"/>
      <c r="R35" s="14"/>
      <c r="S35" s="85"/>
      <c r="T35" s="7"/>
      <c r="U35" s="96" t="str">
        <f>C35&amp;G35</f>
        <v/>
      </c>
      <c r="V35" s="96" t="str">
        <f>C35&amp;H35</f>
        <v/>
      </c>
      <c r="W35" s="7"/>
      <c r="X35" s="88"/>
    </row>
    <row r="36" spans="1:24" ht="27" customHeight="1" x14ac:dyDescent="0.15">
      <c r="A36" s="47">
        <f>COUNTA(G35:I35,G37:I37,G39:I39,G41:I41,G43:I43,G45:I45,G47:I47,G49:I49,G51:I51,G53:I53)</f>
        <v>0</v>
      </c>
      <c r="B36" s="149"/>
      <c r="C36" s="150"/>
      <c r="D36" s="150"/>
      <c r="E36" s="45"/>
      <c r="F36" s="190"/>
      <c r="G36" s="80"/>
      <c r="H36" s="80"/>
      <c r="I36" s="73"/>
      <c r="J36" s="127"/>
      <c r="K36" s="128"/>
      <c r="L36" s="128"/>
      <c r="M36" s="129"/>
      <c r="N36" s="7">
        <f>COUNTA(J36)</f>
        <v>0</v>
      </c>
      <c r="P36" s="12"/>
      <c r="Q36" s="13"/>
      <c r="R36" s="14"/>
      <c r="S36" s="85"/>
      <c r="T36" s="7"/>
      <c r="U36" s="96"/>
      <c r="V36" s="96"/>
      <c r="W36" s="7"/>
      <c r="X36" s="88"/>
    </row>
    <row r="37" spans="1:24" ht="27" customHeight="1" x14ac:dyDescent="0.15">
      <c r="B37" s="149">
        <v>12</v>
      </c>
      <c r="C37" s="150"/>
      <c r="D37" s="150"/>
      <c r="E37" s="45"/>
      <c r="F37" s="189"/>
      <c r="G37" s="80"/>
      <c r="H37" s="80"/>
      <c r="I37" s="73"/>
      <c r="J37" s="124"/>
      <c r="K37" s="125"/>
      <c r="L37" s="125"/>
      <c r="M37" s="126"/>
      <c r="N37" s="7" t="str">
        <f>IF(AND(I37=1,J37=""),"x",IF(AND(E37="",I38=1),"x",IF(AND(J37="(１) 北信地区在住の者。(一般・学生)",J38=""),"x",IF(AND(J37="(２) 北信地区の高校を卒業した大学・短大・専門学校の学生。",J38=""),"x",IF(AND(J37="",N38=1),"x","")))))</f>
        <v/>
      </c>
      <c r="P37" s="12"/>
      <c r="Q37" s="14"/>
      <c r="R37" s="14"/>
      <c r="S37" s="86"/>
      <c r="T37" s="7"/>
      <c r="U37" s="96" t="str">
        <f>C37&amp;G37</f>
        <v/>
      </c>
      <c r="V37" s="96" t="str">
        <f>C37&amp;H37</f>
        <v/>
      </c>
      <c r="W37" s="7"/>
      <c r="X37" s="88"/>
    </row>
    <row r="38" spans="1:24" ht="27" customHeight="1" x14ac:dyDescent="0.15">
      <c r="B38" s="149"/>
      <c r="C38" s="150"/>
      <c r="D38" s="150"/>
      <c r="E38" s="45"/>
      <c r="F38" s="190"/>
      <c r="G38" s="80"/>
      <c r="H38" s="80"/>
      <c r="I38" s="73"/>
      <c r="J38" s="127"/>
      <c r="K38" s="128"/>
      <c r="L38" s="128"/>
      <c r="M38" s="129"/>
      <c r="P38" s="12"/>
      <c r="Q38" s="14"/>
      <c r="R38" s="14"/>
      <c r="S38" s="85"/>
      <c r="T38" s="7"/>
      <c r="U38" s="96"/>
      <c r="V38" s="96"/>
      <c r="W38" s="7"/>
      <c r="X38" s="88"/>
    </row>
    <row r="39" spans="1:24" ht="27" customHeight="1" x14ac:dyDescent="0.15">
      <c r="B39" s="149">
        <v>13</v>
      </c>
      <c r="C39" s="150"/>
      <c r="D39" s="150"/>
      <c r="E39" s="45"/>
      <c r="F39" s="189"/>
      <c r="G39" s="80"/>
      <c r="H39" s="80"/>
      <c r="I39" s="73"/>
      <c r="J39" s="124"/>
      <c r="K39" s="125"/>
      <c r="L39" s="125"/>
      <c r="M39" s="126"/>
      <c r="N39" s="7" t="str">
        <f>IF(AND(I39=1,J39=""),"x",IF(AND(E39="",I40=1),"x",IF(AND(J39="(１) 北信地区在住の者。(一般・学生)",J40=""),"x",IF(AND(J39="(２) 北信地区の高校を卒業した大学・短大・専門学校の学生。",J40=""),"x",IF(AND(J39="",N40=1),"x","")))))</f>
        <v/>
      </c>
      <c r="P39" s="12"/>
      <c r="Q39" s="13"/>
      <c r="R39" s="14"/>
      <c r="S39" s="85"/>
      <c r="T39" s="7"/>
      <c r="U39" s="96" t="str">
        <f>C39&amp;G39</f>
        <v/>
      </c>
      <c r="V39" s="96" t="str">
        <f>C39&amp;H39</f>
        <v/>
      </c>
      <c r="W39" s="7"/>
      <c r="X39" s="88"/>
    </row>
    <row r="40" spans="1:24" ht="27" customHeight="1" x14ac:dyDescent="0.15">
      <c r="B40" s="149"/>
      <c r="C40" s="150"/>
      <c r="D40" s="150"/>
      <c r="E40" s="45"/>
      <c r="F40" s="190"/>
      <c r="G40" s="80"/>
      <c r="H40" s="80"/>
      <c r="I40" s="73"/>
      <c r="J40" s="127"/>
      <c r="K40" s="128"/>
      <c r="L40" s="128"/>
      <c r="M40" s="129"/>
      <c r="P40" s="12"/>
      <c r="Q40" s="13"/>
      <c r="R40" s="14"/>
      <c r="S40" s="85"/>
      <c r="T40" s="85"/>
      <c r="U40" s="96"/>
      <c r="V40" s="96"/>
      <c r="W40" s="85"/>
      <c r="X40" s="92"/>
    </row>
    <row r="41" spans="1:24" ht="27" customHeight="1" x14ac:dyDescent="0.15">
      <c r="B41" s="149">
        <v>14</v>
      </c>
      <c r="C41" s="150"/>
      <c r="D41" s="150"/>
      <c r="E41" s="45"/>
      <c r="F41" s="189"/>
      <c r="G41" s="80"/>
      <c r="H41" s="80"/>
      <c r="I41" s="73"/>
      <c r="J41" s="124"/>
      <c r="K41" s="125"/>
      <c r="L41" s="125"/>
      <c r="M41" s="126"/>
      <c r="N41" s="7" t="str">
        <f>IF(AND(I41=1,J41=""),"x",IF(AND(E41="",I42=1),"x",IF(AND(J41="(１) 北信地区在住の者。(一般・学生)",J42=""),"x",IF(AND(J41="(２) 北信地区の高校を卒業した大学・短大・専門学校の学生。",J42=""),"x",IF(AND(J41="",N42=1),"x","")))))</f>
        <v/>
      </c>
      <c r="P41" s="15"/>
      <c r="Q41" s="13"/>
      <c r="R41" s="14"/>
      <c r="S41" s="85"/>
      <c r="T41" s="86"/>
      <c r="U41" s="96" t="str">
        <f>C41&amp;G41</f>
        <v/>
      </c>
      <c r="V41" s="96" t="str">
        <f>C41&amp;H41</f>
        <v/>
      </c>
      <c r="W41" s="86"/>
      <c r="X41" s="92"/>
    </row>
    <row r="42" spans="1:24" ht="27" customHeight="1" x14ac:dyDescent="0.15">
      <c r="B42" s="149"/>
      <c r="C42" s="150"/>
      <c r="D42" s="150"/>
      <c r="E42" s="45"/>
      <c r="F42" s="190"/>
      <c r="G42" s="80"/>
      <c r="H42" s="80"/>
      <c r="I42" s="73"/>
      <c r="J42" s="127"/>
      <c r="K42" s="128"/>
      <c r="L42" s="128"/>
      <c r="M42" s="129"/>
      <c r="P42" s="12"/>
      <c r="Q42" s="13"/>
      <c r="R42" s="14"/>
      <c r="S42" s="85"/>
      <c r="T42" s="86"/>
      <c r="U42" s="96"/>
      <c r="V42" s="96"/>
      <c r="W42" s="86"/>
      <c r="X42" s="92"/>
    </row>
    <row r="43" spans="1:24" ht="27" customHeight="1" x14ac:dyDescent="0.15">
      <c r="B43" s="149">
        <v>15</v>
      </c>
      <c r="C43" s="150"/>
      <c r="D43" s="150"/>
      <c r="E43" s="45"/>
      <c r="F43" s="189"/>
      <c r="G43" s="80"/>
      <c r="H43" s="80"/>
      <c r="I43" s="73"/>
      <c r="J43" s="124"/>
      <c r="K43" s="125"/>
      <c r="L43" s="125"/>
      <c r="M43" s="126"/>
      <c r="N43" s="7" t="str">
        <f>IF(AND(I43=1,J43=""),"x",IF(AND(E43="",I44=1),"x",IF(AND(J43="(１) 北信地区在住の者。(一般・学生)",J44=""),"x",IF(AND(J43="(２) 北信地区の高校を卒業した大学・短大・専門学校の学生。",J44=""),"x",IF(AND(J43="",N44=1),"x","")))))</f>
        <v/>
      </c>
      <c r="P43" s="12"/>
      <c r="Q43" s="14"/>
      <c r="R43" s="14"/>
      <c r="S43" s="85"/>
      <c r="T43" s="85"/>
      <c r="U43" s="96" t="str">
        <f>C43&amp;G43</f>
        <v/>
      </c>
      <c r="V43" s="96" t="str">
        <f>C43&amp;H43</f>
        <v/>
      </c>
      <c r="W43" s="85"/>
      <c r="X43" s="92"/>
    </row>
    <row r="44" spans="1:24" ht="27" customHeight="1" x14ac:dyDescent="0.15">
      <c r="B44" s="149"/>
      <c r="C44" s="150"/>
      <c r="D44" s="150"/>
      <c r="E44" s="45"/>
      <c r="F44" s="190"/>
      <c r="G44" s="80"/>
      <c r="H44" s="80"/>
      <c r="I44" s="73"/>
      <c r="J44" s="127"/>
      <c r="K44" s="128"/>
      <c r="L44" s="128"/>
      <c r="M44" s="129"/>
      <c r="P44" s="12"/>
      <c r="Q44" s="13"/>
      <c r="R44" s="14"/>
      <c r="S44" s="85"/>
      <c r="T44" s="85"/>
      <c r="U44" s="96"/>
      <c r="V44" s="96"/>
      <c r="W44" s="85"/>
      <c r="X44" s="92"/>
    </row>
    <row r="45" spans="1:24" ht="27" customHeight="1" x14ac:dyDescent="0.15">
      <c r="B45" s="149">
        <v>16</v>
      </c>
      <c r="C45" s="150"/>
      <c r="D45" s="150"/>
      <c r="E45" s="45"/>
      <c r="F45" s="189"/>
      <c r="G45" s="80"/>
      <c r="H45" s="80"/>
      <c r="I45" s="73"/>
      <c r="J45" s="124"/>
      <c r="K45" s="125"/>
      <c r="L45" s="125"/>
      <c r="M45" s="126"/>
      <c r="N45" s="7" t="str">
        <f>IF(AND(I45=1,J45=""),"x",IF(AND(E45="",I46=1),"x",IF(AND(J45="(１) 北信地区在住の者。(一般・学生)",J46=""),"x",IF(AND(J45="(２) 北信地区の高校を卒業した大学・短大・専門学校の学生。",J46=""),"x",IF(AND(J45="",N46=1),"x","")))))</f>
        <v/>
      </c>
      <c r="P45" s="12"/>
      <c r="Q45" s="13"/>
      <c r="R45" s="14"/>
      <c r="S45" s="85"/>
      <c r="T45" s="86"/>
      <c r="U45" s="96" t="str">
        <f>C45&amp;G45</f>
        <v/>
      </c>
      <c r="V45" s="96" t="str">
        <f>C45&amp;H45</f>
        <v/>
      </c>
      <c r="W45" s="86"/>
      <c r="X45" s="92"/>
    </row>
    <row r="46" spans="1:24" ht="27" customHeight="1" x14ac:dyDescent="0.15">
      <c r="B46" s="149"/>
      <c r="C46" s="150"/>
      <c r="D46" s="150"/>
      <c r="E46" s="45"/>
      <c r="F46" s="190"/>
      <c r="G46" s="80"/>
      <c r="H46" s="80"/>
      <c r="I46" s="73"/>
      <c r="J46" s="127"/>
      <c r="K46" s="128"/>
      <c r="L46" s="128"/>
      <c r="M46" s="129"/>
      <c r="P46" s="12"/>
      <c r="Q46" s="13"/>
      <c r="R46" s="14"/>
      <c r="S46" s="85"/>
      <c r="T46" s="85"/>
      <c r="U46" s="96"/>
      <c r="V46" s="96"/>
      <c r="W46" s="85"/>
      <c r="X46" s="92"/>
    </row>
    <row r="47" spans="1:24" ht="27" customHeight="1" x14ac:dyDescent="0.15">
      <c r="B47" s="149">
        <v>17</v>
      </c>
      <c r="C47" s="150"/>
      <c r="D47" s="150"/>
      <c r="E47" s="45"/>
      <c r="F47" s="189"/>
      <c r="G47" s="80"/>
      <c r="H47" s="80"/>
      <c r="I47" s="73"/>
      <c r="J47" s="124"/>
      <c r="K47" s="125"/>
      <c r="L47" s="125"/>
      <c r="M47" s="126"/>
      <c r="N47" s="7" t="str">
        <f>IF(AND(I47=1,J47=""),"x",IF(AND(E47="",I48=1),"x",IF(AND(J47="(１) 北信地区在住の者。(一般・学生)",J48=""),"x",IF(AND(J47="(２) 北信地区の高校を卒業した大学・短大・専門学校の学生。",J48=""),"x",IF(AND(J47="",N48=1),"x","")))))</f>
        <v/>
      </c>
      <c r="P47" s="12"/>
      <c r="Q47" s="13"/>
      <c r="R47" s="14"/>
      <c r="S47" s="85"/>
      <c r="T47" s="86"/>
      <c r="U47" s="96" t="str">
        <f>C47&amp;G47</f>
        <v/>
      </c>
      <c r="V47" s="96" t="str">
        <f>C47&amp;H47</f>
        <v/>
      </c>
      <c r="W47" s="86"/>
      <c r="X47" s="92"/>
    </row>
    <row r="48" spans="1:24" ht="27" customHeight="1" x14ac:dyDescent="0.15">
      <c r="B48" s="149"/>
      <c r="C48" s="150"/>
      <c r="D48" s="150"/>
      <c r="E48" s="45"/>
      <c r="F48" s="190"/>
      <c r="G48" s="80"/>
      <c r="H48" s="80"/>
      <c r="I48" s="73"/>
      <c r="J48" s="127"/>
      <c r="K48" s="128"/>
      <c r="L48" s="128"/>
      <c r="M48" s="129"/>
      <c r="P48" s="12"/>
      <c r="Q48" s="13"/>
      <c r="R48" s="14"/>
      <c r="S48" s="85"/>
      <c r="T48" s="85"/>
      <c r="U48" s="96"/>
      <c r="V48" s="96"/>
      <c r="W48" s="85"/>
      <c r="X48" s="92"/>
    </row>
    <row r="49" spans="1:24" ht="27" customHeight="1" x14ac:dyDescent="0.15">
      <c r="B49" s="149">
        <v>18</v>
      </c>
      <c r="C49" s="150"/>
      <c r="D49" s="150"/>
      <c r="E49" s="45"/>
      <c r="F49" s="189"/>
      <c r="G49" s="80"/>
      <c r="H49" s="80"/>
      <c r="I49" s="73"/>
      <c r="J49" s="124"/>
      <c r="K49" s="125"/>
      <c r="L49" s="125"/>
      <c r="M49" s="126"/>
      <c r="N49" s="7" t="str">
        <f>IF(AND(I49=1,J49=""),"x",IF(AND(E49="",I50=1),"x",IF(AND(J49="(１) 北信地区在住の者。(一般・学生)",J50=""),"x",IF(AND(J49="(２) 北信地区の高校を卒業した大学・短大・専門学校の学生。",J50=""),"x",IF(AND(J49="",N50=1),"x","")))))</f>
        <v/>
      </c>
      <c r="P49" s="12"/>
      <c r="Q49" s="13"/>
      <c r="R49" s="13"/>
      <c r="S49" s="85"/>
      <c r="T49" s="86"/>
      <c r="U49" s="96" t="str">
        <f>C49&amp;G49</f>
        <v/>
      </c>
      <c r="V49" s="96" t="str">
        <f>C49&amp;H49</f>
        <v/>
      </c>
      <c r="W49" s="86"/>
      <c r="X49" s="92"/>
    </row>
    <row r="50" spans="1:24" ht="27" customHeight="1" x14ac:dyDescent="0.15">
      <c r="B50" s="149"/>
      <c r="C50" s="150"/>
      <c r="D50" s="150"/>
      <c r="E50" s="45"/>
      <c r="F50" s="190"/>
      <c r="G50" s="80"/>
      <c r="H50" s="80"/>
      <c r="I50" s="73"/>
      <c r="J50" s="127"/>
      <c r="K50" s="128"/>
      <c r="L50" s="128"/>
      <c r="M50" s="129"/>
      <c r="P50" s="12"/>
      <c r="Q50" s="13"/>
      <c r="R50" s="13"/>
      <c r="S50" s="86"/>
      <c r="T50" s="86"/>
      <c r="U50" s="96"/>
      <c r="V50" s="96"/>
      <c r="W50" s="86"/>
      <c r="X50" s="92"/>
    </row>
    <row r="51" spans="1:24" ht="27" customHeight="1" x14ac:dyDescent="0.15">
      <c r="B51" s="149">
        <v>19</v>
      </c>
      <c r="C51" s="150"/>
      <c r="D51" s="150"/>
      <c r="E51" s="45"/>
      <c r="F51" s="189"/>
      <c r="G51" s="80"/>
      <c r="H51" s="80"/>
      <c r="I51" s="73"/>
      <c r="J51" s="124"/>
      <c r="K51" s="125"/>
      <c r="L51" s="125"/>
      <c r="M51" s="126"/>
      <c r="N51" s="7" t="str">
        <f>IF(AND(I51=1,J51=""),"x",IF(AND(E51="",I52=1),"x",IF(AND(J51="(１) 北信地区在住の者。(一般・学生)",J52=""),"x",IF(AND(J51="(２) 北信地区の高校を卒業した大学・短大・専門学校の学生。",J52=""),"x",IF(AND(J51="",N52=1),"x","")))))</f>
        <v/>
      </c>
      <c r="P51" s="12"/>
      <c r="Q51" s="13"/>
      <c r="R51" s="14"/>
      <c r="S51" s="85"/>
      <c r="T51" s="86"/>
      <c r="U51" s="96" t="str">
        <f>C51&amp;G51</f>
        <v/>
      </c>
      <c r="V51" s="96" t="str">
        <f>C51&amp;H51</f>
        <v/>
      </c>
      <c r="W51" s="86"/>
      <c r="X51" s="92"/>
    </row>
    <row r="52" spans="1:24" ht="27" customHeight="1" x14ac:dyDescent="0.15">
      <c r="B52" s="149"/>
      <c r="C52" s="150"/>
      <c r="D52" s="150"/>
      <c r="E52" s="45"/>
      <c r="F52" s="190"/>
      <c r="G52" s="80"/>
      <c r="H52" s="80"/>
      <c r="I52" s="73"/>
      <c r="J52" s="127"/>
      <c r="K52" s="128"/>
      <c r="L52" s="128"/>
      <c r="M52" s="129"/>
      <c r="P52" s="12"/>
      <c r="Q52" s="13"/>
      <c r="R52" s="14"/>
      <c r="S52" s="85"/>
      <c r="T52" s="86"/>
      <c r="U52" s="96"/>
      <c r="V52" s="96"/>
      <c r="W52" s="86"/>
      <c r="X52" s="92"/>
    </row>
    <row r="53" spans="1:24" ht="27" customHeight="1" x14ac:dyDescent="0.15">
      <c r="B53" s="149">
        <v>20</v>
      </c>
      <c r="C53" s="150"/>
      <c r="D53" s="150"/>
      <c r="E53" s="45"/>
      <c r="F53" s="189"/>
      <c r="G53" s="80"/>
      <c r="H53" s="80"/>
      <c r="I53" s="73"/>
      <c r="J53" s="124"/>
      <c r="K53" s="125"/>
      <c r="L53" s="125"/>
      <c r="M53" s="126"/>
      <c r="N53" s="7" t="str">
        <f>IF(AND(I53=1,J53=""),"x",IF(AND(E53="",I54=1),"x",IF(AND(J53="(１) 北信地区在住の者。(一般・学生)",J54=""),"x",IF(AND(J53="(２) 北信地区の高校を卒業した大学・短大・専門学校の学生。",J54=""),"x",IF(AND(J53="",N54=1),"x","")))))</f>
        <v/>
      </c>
      <c r="P53" s="12"/>
      <c r="Q53" s="14"/>
      <c r="R53" s="14"/>
      <c r="S53" s="85"/>
      <c r="T53" s="86"/>
      <c r="U53" s="96" t="str">
        <f>C53&amp;G53</f>
        <v/>
      </c>
      <c r="V53" s="96" t="str">
        <f>C53&amp;H53</f>
        <v/>
      </c>
      <c r="W53" s="86"/>
      <c r="X53" s="92"/>
    </row>
    <row r="54" spans="1:24" ht="27" customHeight="1" thickBot="1" x14ac:dyDescent="0.2">
      <c r="B54" s="153"/>
      <c r="C54" s="154"/>
      <c r="D54" s="155"/>
      <c r="E54" s="46"/>
      <c r="F54" s="195"/>
      <c r="G54" s="81"/>
      <c r="H54" s="81"/>
      <c r="I54" s="74"/>
      <c r="J54" s="130"/>
      <c r="K54" s="131"/>
      <c r="L54" s="131"/>
      <c r="M54" s="132"/>
      <c r="P54" s="12"/>
      <c r="Q54" s="13"/>
      <c r="R54" s="14"/>
      <c r="S54" s="85"/>
      <c r="T54" s="86"/>
      <c r="U54" s="96"/>
      <c r="V54" s="96"/>
      <c r="W54" s="86"/>
      <c r="X54" s="92"/>
    </row>
    <row r="55" spans="1:24" ht="27" customHeight="1" x14ac:dyDescent="0.15">
      <c r="A55" s="7">
        <f>COUNTA(E55,E57,E59,E61,E63,E65,E67,E69,E71,E73)</f>
        <v>0</v>
      </c>
      <c r="B55" s="151">
        <v>21</v>
      </c>
      <c r="C55" s="152"/>
      <c r="D55" s="152"/>
      <c r="E55" s="69"/>
      <c r="F55" s="197"/>
      <c r="G55" s="80"/>
      <c r="H55" s="80"/>
      <c r="I55" s="72"/>
      <c r="J55" s="124"/>
      <c r="K55" s="125"/>
      <c r="L55" s="125"/>
      <c r="M55" s="126"/>
      <c r="N55" s="7" t="str">
        <f>IF(AND(I55=1,J55=""),"x",IF(AND(E55="",I56=1),"x",IF(AND(J55="(１) 北信地区在住の者。(一般・学生)",J56=""),"x",IF(AND(J55="(２) 北信地区の高校を卒業した大学・短大・専門学校の学生。",J56=""),"x",IF(AND(J55="",N56=1),"x","")))))</f>
        <v/>
      </c>
      <c r="P55" s="12"/>
      <c r="Q55" s="14"/>
      <c r="R55" s="14"/>
      <c r="S55" s="85"/>
      <c r="T55" s="86"/>
      <c r="U55" s="96" t="str">
        <f>C55&amp;G55</f>
        <v/>
      </c>
      <c r="V55" s="96" t="str">
        <f>C55&amp;H55</f>
        <v/>
      </c>
      <c r="W55" s="86"/>
      <c r="X55" s="92"/>
    </row>
    <row r="56" spans="1:24" ht="27" customHeight="1" x14ac:dyDescent="0.15">
      <c r="A56" s="47">
        <f>COUNTA(G55:I55,G57:I57,G59:I59,G61:I61,G63:I63,G65:I65,G67:I67,G69:I69,G71:I71,G73:I73)</f>
        <v>0</v>
      </c>
      <c r="B56" s="149"/>
      <c r="C56" s="150"/>
      <c r="D56" s="150"/>
      <c r="E56" s="45"/>
      <c r="F56" s="190"/>
      <c r="G56" s="80"/>
      <c r="H56" s="80"/>
      <c r="I56" s="73"/>
      <c r="J56" s="127"/>
      <c r="K56" s="128"/>
      <c r="L56" s="128"/>
      <c r="M56" s="129"/>
      <c r="N56" s="7">
        <f>COUNTA(J56)</f>
        <v>0</v>
      </c>
      <c r="P56" s="12"/>
      <c r="Q56" s="13"/>
      <c r="R56" s="14"/>
      <c r="S56" s="85"/>
      <c r="T56" s="86"/>
      <c r="U56" s="96"/>
      <c r="V56" s="96"/>
      <c r="W56" s="86"/>
      <c r="X56" s="92"/>
    </row>
    <row r="57" spans="1:24" ht="27" customHeight="1" x14ac:dyDescent="0.15">
      <c r="B57" s="149">
        <v>22</v>
      </c>
      <c r="C57" s="150"/>
      <c r="D57" s="150"/>
      <c r="E57" s="45"/>
      <c r="F57" s="189"/>
      <c r="G57" s="80"/>
      <c r="H57" s="80"/>
      <c r="I57" s="73"/>
      <c r="J57" s="124"/>
      <c r="K57" s="125"/>
      <c r="L57" s="125"/>
      <c r="M57" s="126"/>
      <c r="N57" s="7" t="str">
        <f>IF(AND(I57=1,J57=""),"x",IF(AND(E57="",I58=1),"x",IF(AND(J57="(１) 北信地区在住の者。(一般・学生)",J58=""),"x",IF(AND(J57="(２) 北信地区の高校を卒業した大学・短大・専門学校の学生。",J58=""),"x",IF(AND(J57="",N58=1),"x","")))))</f>
        <v/>
      </c>
      <c r="P57" s="12"/>
      <c r="Q57" s="14"/>
      <c r="R57" s="14"/>
      <c r="S57" s="85"/>
      <c r="T57" s="85"/>
      <c r="U57" s="96" t="str">
        <f>C57&amp;G57</f>
        <v/>
      </c>
      <c r="V57" s="96" t="str">
        <f>C57&amp;H57</f>
        <v/>
      </c>
      <c r="W57" s="85"/>
      <c r="X57" s="93"/>
    </row>
    <row r="58" spans="1:24" ht="27" customHeight="1" x14ac:dyDescent="0.15">
      <c r="B58" s="149"/>
      <c r="C58" s="150"/>
      <c r="D58" s="150"/>
      <c r="E58" s="45"/>
      <c r="F58" s="190"/>
      <c r="G58" s="80"/>
      <c r="H58" s="80"/>
      <c r="I58" s="73"/>
      <c r="J58" s="127"/>
      <c r="K58" s="128"/>
      <c r="L58" s="128"/>
      <c r="M58" s="129"/>
      <c r="P58" s="12"/>
      <c r="Q58" s="14"/>
      <c r="R58" s="14"/>
      <c r="S58" s="86"/>
      <c r="T58" s="86"/>
      <c r="U58" s="96"/>
      <c r="V58" s="96"/>
      <c r="W58" s="86"/>
      <c r="X58" s="92"/>
    </row>
    <row r="59" spans="1:24" ht="27" customHeight="1" x14ac:dyDescent="0.15">
      <c r="B59" s="149">
        <v>23</v>
      </c>
      <c r="C59" s="150"/>
      <c r="D59" s="150"/>
      <c r="E59" s="45"/>
      <c r="F59" s="189"/>
      <c r="G59" s="80"/>
      <c r="H59" s="80"/>
      <c r="I59" s="73"/>
      <c r="J59" s="124"/>
      <c r="K59" s="125"/>
      <c r="L59" s="125"/>
      <c r="M59" s="126"/>
      <c r="N59" s="7" t="str">
        <f>IF(AND(I59=1,J59=""),"x",IF(AND(E59="",I60=1),"x",IF(AND(J59="(１) 北信地区在住の者。(一般・学生)",J60=""),"x",IF(AND(J59="(２) 北信地区の高校を卒業した大学・短大・専門学校の学生。",J60=""),"x",IF(AND(J59="",N60=1),"x","")))))</f>
        <v/>
      </c>
      <c r="P59" s="12"/>
      <c r="Q59" s="13"/>
      <c r="R59" s="14"/>
      <c r="S59" s="85"/>
      <c r="T59" s="86"/>
      <c r="U59" s="96" t="str">
        <f>C59&amp;G59</f>
        <v/>
      </c>
      <c r="V59" s="96" t="str">
        <f>C59&amp;H59</f>
        <v/>
      </c>
      <c r="W59" s="86"/>
      <c r="X59" s="92"/>
    </row>
    <row r="60" spans="1:24" ht="27" customHeight="1" x14ac:dyDescent="0.15">
      <c r="B60" s="149"/>
      <c r="C60" s="150"/>
      <c r="D60" s="150"/>
      <c r="E60" s="45"/>
      <c r="F60" s="190"/>
      <c r="G60" s="80"/>
      <c r="H60" s="80"/>
      <c r="I60" s="73"/>
      <c r="J60" s="127"/>
      <c r="K60" s="128"/>
      <c r="L60" s="128"/>
      <c r="M60" s="129"/>
      <c r="P60" s="12"/>
      <c r="Q60" s="13"/>
      <c r="R60" s="14"/>
      <c r="S60" s="85"/>
      <c r="T60" s="85"/>
      <c r="U60" s="96"/>
      <c r="V60" s="96"/>
      <c r="W60" s="85"/>
      <c r="X60" s="92"/>
    </row>
    <row r="61" spans="1:24" ht="27" customHeight="1" x14ac:dyDescent="0.15">
      <c r="B61" s="149">
        <v>24</v>
      </c>
      <c r="C61" s="150"/>
      <c r="D61" s="150"/>
      <c r="E61" s="45"/>
      <c r="F61" s="189"/>
      <c r="G61" s="80"/>
      <c r="H61" s="80"/>
      <c r="I61" s="73"/>
      <c r="J61" s="124"/>
      <c r="K61" s="125"/>
      <c r="L61" s="125"/>
      <c r="M61" s="126"/>
      <c r="N61" s="7" t="str">
        <f>IF(AND(I61=1,J61=""),"x",IF(AND(E61="",I62=1),"x",IF(AND(J61="(１) 北信地区在住の者。(一般・学生)",J62=""),"x",IF(AND(J61="(２) 北信地区の高校を卒業した大学・短大・専門学校の学生。",J62=""),"x",IF(AND(J61="",N62=1),"x","")))))</f>
        <v/>
      </c>
      <c r="P61" s="15"/>
      <c r="Q61" s="13"/>
      <c r="R61" s="14"/>
      <c r="S61" s="85"/>
      <c r="T61" s="86"/>
      <c r="U61" s="96" t="str">
        <f>C61&amp;G61</f>
        <v/>
      </c>
      <c r="V61" s="96" t="str">
        <f>C61&amp;H61</f>
        <v/>
      </c>
      <c r="W61" s="86"/>
      <c r="X61" s="92"/>
    </row>
    <row r="62" spans="1:24" ht="27" customHeight="1" x14ac:dyDescent="0.15">
      <c r="B62" s="149"/>
      <c r="C62" s="150"/>
      <c r="D62" s="150"/>
      <c r="E62" s="45"/>
      <c r="F62" s="190"/>
      <c r="G62" s="80"/>
      <c r="H62" s="80"/>
      <c r="I62" s="73"/>
      <c r="J62" s="127"/>
      <c r="K62" s="128"/>
      <c r="L62" s="128"/>
      <c r="M62" s="129"/>
      <c r="P62" s="12"/>
      <c r="Q62" s="13"/>
      <c r="R62" s="14"/>
      <c r="S62" s="85"/>
      <c r="T62" s="86"/>
      <c r="U62" s="96"/>
      <c r="V62" s="96"/>
      <c r="W62" s="86"/>
      <c r="X62" s="92"/>
    </row>
    <row r="63" spans="1:24" ht="27" customHeight="1" x14ac:dyDescent="0.15">
      <c r="B63" s="149">
        <v>25</v>
      </c>
      <c r="C63" s="150"/>
      <c r="D63" s="150"/>
      <c r="E63" s="45"/>
      <c r="F63" s="189"/>
      <c r="G63" s="80"/>
      <c r="H63" s="80"/>
      <c r="I63" s="73"/>
      <c r="J63" s="124"/>
      <c r="K63" s="125"/>
      <c r="L63" s="125"/>
      <c r="M63" s="126"/>
      <c r="N63" s="7" t="str">
        <f>IF(AND(I63=1,J63=""),"x",IF(AND(E63="",I64=1),"x",IF(AND(J63="(１) 北信地区在住の者。(一般・学生)",J64=""),"x",IF(AND(J63="(２) 北信地区の高校を卒業した大学・短大・専門学校の学生。",J64=""),"x",IF(AND(J63="",N64=1),"x","")))))</f>
        <v/>
      </c>
      <c r="P63" s="12"/>
      <c r="Q63" s="14"/>
      <c r="R63" s="14"/>
      <c r="S63" s="85"/>
      <c r="T63" s="85"/>
      <c r="U63" s="96" t="str">
        <f>C63&amp;G63</f>
        <v/>
      </c>
      <c r="V63" s="96" t="str">
        <f>C63&amp;H63</f>
        <v/>
      </c>
      <c r="W63" s="85"/>
      <c r="X63" s="92"/>
    </row>
    <row r="64" spans="1:24" ht="27" customHeight="1" x14ac:dyDescent="0.15">
      <c r="B64" s="149"/>
      <c r="C64" s="150"/>
      <c r="D64" s="150"/>
      <c r="E64" s="45"/>
      <c r="F64" s="190"/>
      <c r="G64" s="80"/>
      <c r="H64" s="80"/>
      <c r="I64" s="73"/>
      <c r="J64" s="127"/>
      <c r="K64" s="128"/>
      <c r="L64" s="128"/>
      <c r="M64" s="129"/>
      <c r="P64" s="12"/>
      <c r="Q64" s="13"/>
      <c r="R64" s="14"/>
      <c r="S64" s="85"/>
      <c r="T64" s="85"/>
      <c r="U64" s="96"/>
      <c r="V64" s="96"/>
      <c r="W64" s="85"/>
      <c r="X64" s="92"/>
    </row>
    <row r="65" spans="1:24" ht="27" customHeight="1" x14ac:dyDescent="0.15">
      <c r="B65" s="149">
        <v>26</v>
      </c>
      <c r="C65" s="150"/>
      <c r="D65" s="150"/>
      <c r="E65" s="45"/>
      <c r="F65" s="189"/>
      <c r="G65" s="80"/>
      <c r="H65" s="80"/>
      <c r="I65" s="73"/>
      <c r="J65" s="124"/>
      <c r="K65" s="125"/>
      <c r="L65" s="125"/>
      <c r="M65" s="126"/>
      <c r="N65" s="7" t="str">
        <f>IF(AND(I65=1,J65=""),"x",IF(AND(E65="",I66=1),"x",IF(AND(J65="(１) 北信地区在住の者。(一般・学生)",J66=""),"x",IF(AND(J65="(２) 北信地区の高校を卒業した大学・短大・専門学校の学生。",J66=""),"x",IF(AND(J65="",N66=1),"x","")))))</f>
        <v/>
      </c>
      <c r="P65" s="12"/>
      <c r="Q65" s="13"/>
      <c r="R65" s="14"/>
      <c r="S65" s="85"/>
      <c r="T65" s="86"/>
      <c r="U65" s="96" t="str">
        <f>C65&amp;G65</f>
        <v/>
      </c>
      <c r="V65" s="96" t="str">
        <f>C65&amp;H65</f>
        <v/>
      </c>
      <c r="W65" s="86"/>
      <c r="X65" s="92"/>
    </row>
    <row r="66" spans="1:24" ht="27" customHeight="1" x14ac:dyDescent="0.15">
      <c r="B66" s="149"/>
      <c r="C66" s="150"/>
      <c r="D66" s="150"/>
      <c r="E66" s="45"/>
      <c r="F66" s="190"/>
      <c r="G66" s="80"/>
      <c r="H66" s="80"/>
      <c r="I66" s="73"/>
      <c r="J66" s="127"/>
      <c r="K66" s="128"/>
      <c r="L66" s="128"/>
      <c r="M66" s="129"/>
      <c r="P66" s="12"/>
      <c r="Q66" s="13"/>
      <c r="R66" s="14"/>
      <c r="S66" s="85"/>
      <c r="T66" s="85"/>
      <c r="U66" s="96"/>
      <c r="V66" s="96"/>
      <c r="W66" s="85"/>
      <c r="X66" s="92"/>
    </row>
    <row r="67" spans="1:24" ht="27" customHeight="1" x14ac:dyDescent="0.15">
      <c r="B67" s="149">
        <v>27</v>
      </c>
      <c r="C67" s="150"/>
      <c r="D67" s="150"/>
      <c r="E67" s="45"/>
      <c r="F67" s="189"/>
      <c r="G67" s="80"/>
      <c r="H67" s="80"/>
      <c r="I67" s="73"/>
      <c r="J67" s="124"/>
      <c r="K67" s="125"/>
      <c r="L67" s="125"/>
      <c r="M67" s="126"/>
      <c r="N67" s="7" t="str">
        <f>IF(AND(I67=1,J67=""),"x",IF(AND(E67="",I68=1),"x",IF(AND(J67="(１) 北信地区在住の者。(一般・学生)",J68=""),"x",IF(AND(J67="(２) 北信地区の高校を卒業した大学・短大・専門学校の学生。",J68=""),"x",IF(AND(J67="",N68=1),"x","")))))</f>
        <v/>
      </c>
      <c r="P67" s="12"/>
      <c r="Q67" s="13"/>
      <c r="R67" s="14"/>
      <c r="S67" s="85"/>
      <c r="T67" s="86"/>
      <c r="U67" s="96" t="str">
        <f>C67&amp;G67</f>
        <v/>
      </c>
      <c r="V67" s="96" t="str">
        <f>C67&amp;H67</f>
        <v/>
      </c>
      <c r="W67" s="86"/>
      <c r="X67" s="92"/>
    </row>
    <row r="68" spans="1:24" ht="27" customHeight="1" x14ac:dyDescent="0.15">
      <c r="B68" s="149"/>
      <c r="C68" s="150"/>
      <c r="D68" s="150"/>
      <c r="E68" s="45"/>
      <c r="F68" s="190"/>
      <c r="G68" s="80"/>
      <c r="H68" s="80"/>
      <c r="I68" s="73"/>
      <c r="J68" s="127"/>
      <c r="K68" s="128"/>
      <c r="L68" s="128"/>
      <c r="M68" s="129"/>
      <c r="P68" s="12"/>
      <c r="Q68" s="13"/>
      <c r="R68" s="14"/>
      <c r="S68" s="85"/>
      <c r="T68" s="85"/>
      <c r="U68" s="96"/>
      <c r="V68" s="96"/>
      <c r="W68" s="85"/>
      <c r="X68" s="92"/>
    </row>
    <row r="69" spans="1:24" ht="27" customHeight="1" x14ac:dyDescent="0.15">
      <c r="B69" s="149">
        <v>28</v>
      </c>
      <c r="C69" s="150"/>
      <c r="D69" s="150"/>
      <c r="E69" s="45"/>
      <c r="F69" s="189"/>
      <c r="G69" s="80"/>
      <c r="H69" s="80"/>
      <c r="I69" s="73"/>
      <c r="J69" s="124"/>
      <c r="K69" s="125"/>
      <c r="L69" s="125"/>
      <c r="M69" s="126"/>
      <c r="N69" s="7" t="str">
        <f>IF(AND(I69=1,J69=""),"x",IF(AND(E69="",I70=1),"x",IF(AND(J69="(１) 北信地区在住の者。(一般・学生)",J70=""),"x",IF(AND(J69="(２) 北信地区の高校を卒業した大学・短大・専門学校の学生。",J70=""),"x",IF(AND(J69="",N70=1),"x","")))))</f>
        <v/>
      </c>
      <c r="P69" s="12"/>
      <c r="Q69" s="13"/>
      <c r="R69" s="13"/>
      <c r="S69" s="85"/>
      <c r="T69" s="86"/>
      <c r="U69" s="96" t="str">
        <f>C69&amp;G69</f>
        <v/>
      </c>
      <c r="V69" s="96" t="str">
        <f>C69&amp;H69</f>
        <v/>
      </c>
      <c r="W69" s="86"/>
      <c r="X69" s="92"/>
    </row>
    <row r="70" spans="1:24" ht="27" customHeight="1" x14ac:dyDescent="0.15">
      <c r="B70" s="149"/>
      <c r="C70" s="150"/>
      <c r="D70" s="150"/>
      <c r="E70" s="45"/>
      <c r="F70" s="190"/>
      <c r="G70" s="80"/>
      <c r="H70" s="80"/>
      <c r="I70" s="73"/>
      <c r="J70" s="127"/>
      <c r="K70" s="128"/>
      <c r="L70" s="128"/>
      <c r="M70" s="129"/>
      <c r="P70" s="12"/>
      <c r="Q70" s="13"/>
      <c r="R70" s="13"/>
      <c r="S70" s="86"/>
      <c r="T70" s="86"/>
      <c r="U70" s="96"/>
      <c r="V70" s="96"/>
      <c r="W70" s="86"/>
      <c r="X70" s="92"/>
    </row>
    <row r="71" spans="1:24" ht="27" customHeight="1" x14ac:dyDescent="0.15">
      <c r="B71" s="149">
        <v>29</v>
      </c>
      <c r="C71" s="150"/>
      <c r="D71" s="150"/>
      <c r="E71" s="45"/>
      <c r="F71" s="189"/>
      <c r="G71" s="80"/>
      <c r="H71" s="80"/>
      <c r="I71" s="73"/>
      <c r="J71" s="124"/>
      <c r="K71" s="125"/>
      <c r="L71" s="125"/>
      <c r="M71" s="126"/>
      <c r="N71" s="7" t="str">
        <f>IF(AND(I71=1,J71=""),"x",IF(AND(E71="",I72=1),"x",IF(AND(J71="(１) 北信地区在住の者。(一般・学生)",J72=""),"x",IF(AND(J71="(２) 北信地区の高校を卒業した大学・短大・専門学校の学生。",J72=""),"x",IF(AND(J71="",N72=1),"x","")))))</f>
        <v/>
      </c>
      <c r="P71" s="12"/>
      <c r="Q71" s="13"/>
      <c r="R71" s="14"/>
      <c r="S71" s="85"/>
      <c r="T71" s="86"/>
      <c r="U71" s="96" t="str">
        <f>C71&amp;G71</f>
        <v/>
      </c>
      <c r="V71" s="96" t="str">
        <f>C71&amp;H71</f>
        <v/>
      </c>
      <c r="W71" s="86"/>
      <c r="X71" s="92"/>
    </row>
    <row r="72" spans="1:24" ht="27" customHeight="1" x14ac:dyDescent="0.15">
      <c r="B72" s="149"/>
      <c r="C72" s="150"/>
      <c r="D72" s="150"/>
      <c r="E72" s="45"/>
      <c r="F72" s="190"/>
      <c r="G72" s="80"/>
      <c r="H72" s="80"/>
      <c r="I72" s="73"/>
      <c r="J72" s="127"/>
      <c r="K72" s="128"/>
      <c r="L72" s="128"/>
      <c r="M72" s="129"/>
      <c r="P72" s="12"/>
      <c r="Q72" s="13"/>
      <c r="R72" s="14"/>
      <c r="S72" s="85"/>
      <c r="T72" s="86"/>
      <c r="U72" s="96"/>
      <c r="V72" s="96"/>
      <c r="W72" s="86"/>
      <c r="X72" s="92"/>
    </row>
    <row r="73" spans="1:24" ht="27" customHeight="1" x14ac:dyDescent="0.15">
      <c r="B73" s="149">
        <v>30</v>
      </c>
      <c r="C73" s="150"/>
      <c r="D73" s="150"/>
      <c r="E73" s="45"/>
      <c r="F73" s="189"/>
      <c r="G73" s="80"/>
      <c r="H73" s="80"/>
      <c r="I73" s="73"/>
      <c r="J73" s="124"/>
      <c r="K73" s="125"/>
      <c r="L73" s="125"/>
      <c r="M73" s="126"/>
      <c r="N73" s="7" t="str">
        <f>IF(AND(I73=1,J73=""),"x",IF(AND(E73="",I74=1),"x",IF(AND(J73="(１) 北信地区在住の者。(一般・学生)",J74=""),"x",IF(AND(J73="(２) 北信地区の高校を卒業した大学・短大・専門学校の学生。",J74=""),"x",IF(AND(J73="",N74=1),"x","")))))</f>
        <v/>
      </c>
      <c r="P73" s="12"/>
      <c r="Q73" s="14"/>
      <c r="R73" s="14"/>
      <c r="S73" s="85"/>
      <c r="T73" s="86"/>
      <c r="U73" s="96" t="str">
        <f>C73&amp;G73</f>
        <v/>
      </c>
      <c r="V73" s="96" t="str">
        <f>C73&amp;H73</f>
        <v/>
      </c>
      <c r="W73" s="86"/>
      <c r="X73" s="92"/>
    </row>
    <row r="74" spans="1:24" ht="27" customHeight="1" thickBot="1" x14ac:dyDescent="0.2">
      <c r="B74" s="153"/>
      <c r="C74" s="154"/>
      <c r="D74" s="155"/>
      <c r="E74" s="46"/>
      <c r="F74" s="195"/>
      <c r="G74" s="81"/>
      <c r="H74" s="81"/>
      <c r="I74" s="74"/>
      <c r="J74" s="139"/>
      <c r="K74" s="140"/>
      <c r="L74" s="140"/>
      <c r="M74" s="141"/>
      <c r="P74" s="12"/>
      <c r="Q74" s="13"/>
      <c r="R74" s="14"/>
      <c r="S74" s="85"/>
      <c r="T74" s="86"/>
      <c r="U74" s="96"/>
      <c r="V74" s="96"/>
      <c r="W74" s="86"/>
      <c r="X74" s="92"/>
    </row>
    <row r="75" spans="1:24" ht="27" customHeight="1" x14ac:dyDescent="0.15">
      <c r="A75" s="7">
        <f>COUNTA(E75,E77,E79,E81,E83,E85,E87,E89,E91,E93)</f>
        <v>0</v>
      </c>
      <c r="B75" s="151">
        <v>31</v>
      </c>
      <c r="C75" s="152"/>
      <c r="D75" s="152"/>
      <c r="E75" s="69"/>
      <c r="F75" s="197"/>
      <c r="G75" s="80"/>
      <c r="H75" s="80"/>
      <c r="I75" s="72"/>
      <c r="J75" s="124"/>
      <c r="K75" s="125"/>
      <c r="L75" s="125"/>
      <c r="M75" s="126"/>
      <c r="N75" s="7" t="str">
        <f>IF(AND(I75=1,J75=""),"x",IF(AND(E75="",I76=1),"x",IF(AND(J75="(１) 北信地区在住の者。(一般・学生)",J76=""),"x",IF(AND(J75="(２) 北信地区の高校を卒業した大学・短大・専門学校の学生。",J76=""),"x",IF(AND(J75="",N76=1),"x","")))))</f>
        <v/>
      </c>
      <c r="P75" s="12"/>
      <c r="Q75" s="14"/>
      <c r="R75" s="14"/>
      <c r="S75" s="85"/>
      <c r="T75" s="86"/>
      <c r="U75" s="96" t="str">
        <f>C75&amp;G75</f>
        <v/>
      </c>
      <c r="V75" s="96" t="str">
        <f>C75&amp;H75</f>
        <v/>
      </c>
      <c r="W75" s="86"/>
      <c r="X75" s="92"/>
    </row>
    <row r="76" spans="1:24" ht="27" customHeight="1" x14ac:dyDescent="0.15">
      <c r="A76" s="47">
        <f>COUNTA(G75:I75,G77:I77,G79:I79,G81:I81,G83:I83,G85:I85,G87:I87,G89:I89,G91:I91,G93:I93)</f>
        <v>0</v>
      </c>
      <c r="B76" s="149"/>
      <c r="C76" s="150"/>
      <c r="D76" s="150"/>
      <c r="E76" s="45"/>
      <c r="F76" s="190"/>
      <c r="G76" s="80"/>
      <c r="H76" s="80"/>
      <c r="I76" s="73"/>
      <c r="J76" s="127"/>
      <c r="K76" s="128"/>
      <c r="L76" s="128"/>
      <c r="M76" s="129"/>
      <c r="N76" s="7">
        <f>COUNTA(J76)</f>
        <v>0</v>
      </c>
      <c r="P76" s="12"/>
      <c r="Q76" s="13"/>
      <c r="R76" s="14"/>
      <c r="S76" s="85"/>
      <c r="T76" s="86"/>
      <c r="U76" s="96"/>
      <c r="V76" s="96"/>
      <c r="W76" s="86"/>
      <c r="X76" s="92"/>
    </row>
    <row r="77" spans="1:24" ht="27" customHeight="1" x14ac:dyDescent="0.15">
      <c r="B77" s="149">
        <v>32</v>
      </c>
      <c r="C77" s="150"/>
      <c r="D77" s="150"/>
      <c r="E77" s="45"/>
      <c r="F77" s="189"/>
      <c r="G77" s="80"/>
      <c r="H77" s="80"/>
      <c r="I77" s="73"/>
      <c r="J77" s="124"/>
      <c r="K77" s="125"/>
      <c r="L77" s="125"/>
      <c r="M77" s="126"/>
      <c r="N77" s="7" t="str">
        <f>IF(AND(I77=1,J77=""),"x",IF(AND(E77="",I78=1),"x",IF(AND(J77="(１) 北信地区在住の者。(一般・学生)",J78=""),"x",IF(AND(J77="(２) 北信地区の高校を卒業した大学・短大・専門学校の学生。",J78=""),"x",IF(AND(J77="",N78=1),"x","")))))</f>
        <v/>
      </c>
      <c r="P77" s="12"/>
      <c r="Q77" s="14"/>
      <c r="R77" s="14"/>
      <c r="S77" s="85"/>
      <c r="T77" s="85"/>
      <c r="U77" s="96" t="str">
        <f>C77&amp;G77</f>
        <v/>
      </c>
      <c r="V77" s="96" t="str">
        <f>C77&amp;H77</f>
        <v/>
      </c>
      <c r="W77" s="85"/>
      <c r="X77" s="93"/>
    </row>
    <row r="78" spans="1:24" ht="27" customHeight="1" x14ac:dyDescent="0.15">
      <c r="B78" s="149"/>
      <c r="C78" s="150"/>
      <c r="D78" s="150"/>
      <c r="E78" s="45"/>
      <c r="F78" s="190"/>
      <c r="G78" s="80"/>
      <c r="H78" s="80"/>
      <c r="I78" s="73"/>
      <c r="J78" s="127"/>
      <c r="K78" s="128"/>
      <c r="L78" s="128"/>
      <c r="M78" s="129"/>
      <c r="P78" s="12"/>
      <c r="Q78" s="14"/>
      <c r="R78" s="14"/>
      <c r="S78" s="86"/>
      <c r="T78" s="86"/>
      <c r="U78" s="96"/>
      <c r="V78" s="96"/>
      <c r="W78" s="86"/>
      <c r="X78" s="92"/>
    </row>
    <row r="79" spans="1:24" ht="27" customHeight="1" x14ac:dyDescent="0.15">
      <c r="B79" s="149">
        <v>33</v>
      </c>
      <c r="C79" s="150"/>
      <c r="D79" s="150"/>
      <c r="E79" s="45"/>
      <c r="F79" s="189"/>
      <c r="G79" s="80"/>
      <c r="H79" s="80"/>
      <c r="I79" s="73"/>
      <c r="J79" s="124"/>
      <c r="K79" s="125"/>
      <c r="L79" s="125"/>
      <c r="M79" s="126"/>
      <c r="N79" s="7" t="str">
        <f>IF(AND(I79=1,J79=""),"x",IF(AND(E79="",I80=1),"x",IF(AND(J79="(１) 北信地区在住の者。(一般・学生)",J80=""),"x",IF(AND(J79="(２) 北信地区の高校を卒業した大学・短大・専門学校の学生。",J80=""),"x",IF(AND(J79="",N80=1),"x","")))))</f>
        <v/>
      </c>
      <c r="P79" s="12"/>
      <c r="Q79" s="13"/>
      <c r="R79" s="14"/>
      <c r="S79" s="85"/>
      <c r="T79" s="86"/>
      <c r="U79" s="96" t="str">
        <f>C79&amp;G79</f>
        <v/>
      </c>
      <c r="V79" s="96" t="str">
        <f>C79&amp;H79</f>
        <v/>
      </c>
      <c r="W79" s="86"/>
      <c r="X79" s="92"/>
    </row>
    <row r="80" spans="1:24" ht="27" customHeight="1" x14ac:dyDescent="0.15">
      <c r="B80" s="149"/>
      <c r="C80" s="150"/>
      <c r="D80" s="150"/>
      <c r="E80" s="45"/>
      <c r="F80" s="190"/>
      <c r="G80" s="80"/>
      <c r="H80" s="80"/>
      <c r="I80" s="73"/>
      <c r="J80" s="127"/>
      <c r="K80" s="128"/>
      <c r="L80" s="128"/>
      <c r="M80" s="129"/>
      <c r="P80" s="12"/>
      <c r="Q80" s="13"/>
      <c r="R80" s="14"/>
      <c r="S80" s="85"/>
      <c r="T80" s="85"/>
      <c r="U80" s="96"/>
      <c r="V80" s="96"/>
      <c r="W80" s="85"/>
      <c r="X80" s="92"/>
    </row>
    <row r="81" spans="1:24" ht="27" customHeight="1" x14ac:dyDescent="0.15">
      <c r="B81" s="149">
        <v>34</v>
      </c>
      <c r="C81" s="150"/>
      <c r="D81" s="150"/>
      <c r="E81" s="45"/>
      <c r="F81" s="189"/>
      <c r="G81" s="80"/>
      <c r="H81" s="80"/>
      <c r="I81" s="73"/>
      <c r="J81" s="124"/>
      <c r="K81" s="125"/>
      <c r="L81" s="125"/>
      <c r="M81" s="126"/>
      <c r="N81" s="7" t="str">
        <f>IF(AND(I81=1,J81=""),"x",IF(AND(E81="",I82=1),"x",IF(AND(J81="(１) 北信地区在住の者。(一般・学生)",J82=""),"x",IF(AND(J81="(２) 北信地区の高校を卒業した大学・短大・専門学校の学生。",J82=""),"x",IF(AND(J81="",N82=1),"x","")))))</f>
        <v/>
      </c>
      <c r="P81" s="15"/>
      <c r="Q81" s="13"/>
      <c r="R81" s="14"/>
      <c r="S81" s="85"/>
      <c r="T81" s="86"/>
      <c r="U81" s="96" t="str">
        <f>C81&amp;G81</f>
        <v/>
      </c>
      <c r="V81" s="96" t="str">
        <f>C81&amp;H81</f>
        <v/>
      </c>
      <c r="W81" s="86"/>
      <c r="X81" s="92"/>
    </row>
    <row r="82" spans="1:24" ht="27" customHeight="1" x14ac:dyDescent="0.15">
      <c r="B82" s="149"/>
      <c r="C82" s="150"/>
      <c r="D82" s="150"/>
      <c r="E82" s="45"/>
      <c r="F82" s="190"/>
      <c r="G82" s="80"/>
      <c r="H82" s="80"/>
      <c r="I82" s="73"/>
      <c r="J82" s="127"/>
      <c r="K82" s="128"/>
      <c r="L82" s="128"/>
      <c r="M82" s="129"/>
      <c r="P82" s="12"/>
      <c r="Q82" s="13"/>
      <c r="R82" s="14"/>
      <c r="S82" s="85"/>
      <c r="T82" s="86"/>
      <c r="U82" s="96"/>
      <c r="V82" s="96"/>
      <c r="W82" s="86"/>
      <c r="X82" s="92"/>
    </row>
    <row r="83" spans="1:24" ht="27" customHeight="1" x14ac:dyDescent="0.15">
      <c r="B83" s="149">
        <v>35</v>
      </c>
      <c r="C83" s="150"/>
      <c r="D83" s="150"/>
      <c r="E83" s="45"/>
      <c r="F83" s="189"/>
      <c r="G83" s="80"/>
      <c r="H83" s="80"/>
      <c r="I83" s="73"/>
      <c r="J83" s="124"/>
      <c r="K83" s="125"/>
      <c r="L83" s="125"/>
      <c r="M83" s="126"/>
      <c r="N83" s="7" t="str">
        <f>IF(AND(I83=1,J83=""),"x",IF(AND(E83="",I84=1),"x",IF(AND(J83="(１) 北信地区在住の者。(一般・学生)",J84=""),"x",IF(AND(J83="(２) 北信地区の高校を卒業した大学・短大・専門学校の学生。",J84=""),"x",IF(AND(J83="",N84=1),"x","")))))</f>
        <v/>
      </c>
      <c r="P83" s="12"/>
      <c r="Q83" s="14"/>
      <c r="R83" s="14"/>
      <c r="S83" s="85"/>
      <c r="T83" s="85"/>
      <c r="U83" s="96" t="str">
        <f>C83&amp;G83</f>
        <v/>
      </c>
      <c r="V83" s="96" t="str">
        <f>C83&amp;H83</f>
        <v/>
      </c>
      <c r="W83" s="85"/>
      <c r="X83" s="92"/>
    </row>
    <row r="84" spans="1:24" ht="27" customHeight="1" x14ac:dyDescent="0.15">
      <c r="B84" s="149"/>
      <c r="C84" s="150"/>
      <c r="D84" s="150"/>
      <c r="E84" s="45"/>
      <c r="F84" s="190"/>
      <c r="G84" s="80"/>
      <c r="H84" s="80"/>
      <c r="I84" s="73"/>
      <c r="J84" s="127"/>
      <c r="K84" s="128"/>
      <c r="L84" s="128"/>
      <c r="M84" s="129"/>
      <c r="P84" s="12"/>
      <c r="Q84" s="13"/>
      <c r="R84" s="14"/>
      <c r="S84" s="85"/>
      <c r="T84" s="85"/>
      <c r="U84" s="96"/>
      <c r="V84" s="96"/>
      <c r="W84" s="85"/>
      <c r="X84" s="92"/>
    </row>
    <row r="85" spans="1:24" ht="27" customHeight="1" x14ac:dyDescent="0.15">
      <c r="B85" s="149">
        <v>36</v>
      </c>
      <c r="C85" s="150"/>
      <c r="D85" s="150"/>
      <c r="E85" s="45"/>
      <c r="F85" s="189"/>
      <c r="G85" s="80"/>
      <c r="H85" s="80"/>
      <c r="I85" s="73"/>
      <c r="J85" s="124"/>
      <c r="K85" s="125"/>
      <c r="L85" s="125"/>
      <c r="M85" s="126"/>
      <c r="N85" s="7" t="str">
        <f>IF(AND(I85=1,J85=""),"x",IF(AND(E85="",I86=1),"x",IF(AND(J85="(１) 北信地区在住の者。(一般・学生)",J86=""),"x",IF(AND(J85="(２) 北信地区の高校を卒業した大学・短大・専門学校の学生。",J86=""),"x",IF(AND(J85="",N86=1),"x","")))))</f>
        <v/>
      </c>
      <c r="P85" s="12"/>
      <c r="Q85" s="13"/>
      <c r="R85" s="14"/>
      <c r="S85" s="85"/>
      <c r="T85" s="86"/>
      <c r="U85" s="96" t="str">
        <f>C85&amp;G85</f>
        <v/>
      </c>
      <c r="V85" s="96" t="str">
        <f>C85&amp;H85</f>
        <v/>
      </c>
      <c r="W85" s="86"/>
      <c r="X85" s="92"/>
    </row>
    <row r="86" spans="1:24" ht="27" customHeight="1" x14ac:dyDescent="0.15">
      <c r="B86" s="149"/>
      <c r="C86" s="150"/>
      <c r="D86" s="150"/>
      <c r="E86" s="45"/>
      <c r="F86" s="190"/>
      <c r="G86" s="80"/>
      <c r="H86" s="80"/>
      <c r="I86" s="73"/>
      <c r="J86" s="127"/>
      <c r="K86" s="128"/>
      <c r="L86" s="128"/>
      <c r="M86" s="129"/>
      <c r="P86" s="12"/>
      <c r="Q86" s="13"/>
      <c r="R86" s="14"/>
      <c r="S86" s="85"/>
      <c r="T86" s="85"/>
      <c r="U86" s="96"/>
      <c r="V86" s="96"/>
      <c r="W86" s="85"/>
      <c r="X86" s="92"/>
    </row>
    <row r="87" spans="1:24" ht="27" customHeight="1" x14ac:dyDescent="0.15">
      <c r="B87" s="149">
        <v>37</v>
      </c>
      <c r="C87" s="150"/>
      <c r="D87" s="150"/>
      <c r="E87" s="45"/>
      <c r="F87" s="189"/>
      <c r="G87" s="80"/>
      <c r="H87" s="80"/>
      <c r="I87" s="73"/>
      <c r="J87" s="124"/>
      <c r="K87" s="125"/>
      <c r="L87" s="125"/>
      <c r="M87" s="126"/>
      <c r="N87" s="7" t="str">
        <f>IF(AND(I87=1,J87=""),"x",IF(AND(E87="",I88=1),"x",IF(AND(J87="(１) 北信地区在住の者。(一般・学生)",J88=""),"x",IF(AND(J87="(２) 北信地区の高校を卒業した大学・短大・専門学校の学生。",J88=""),"x",IF(AND(J87="",N88=1),"x","")))))</f>
        <v/>
      </c>
      <c r="P87" s="12"/>
      <c r="Q87" s="13"/>
      <c r="R87" s="14"/>
      <c r="S87" s="85"/>
      <c r="T87" s="86"/>
      <c r="U87" s="96" t="str">
        <f>C87&amp;G87</f>
        <v/>
      </c>
      <c r="V87" s="96" t="str">
        <f>C87&amp;H87</f>
        <v/>
      </c>
      <c r="W87" s="86"/>
      <c r="X87" s="92"/>
    </row>
    <row r="88" spans="1:24" ht="27" customHeight="1" x14ac:dyDescent="0.15">
      <c r="B88" s="149"/>
      <c r="C88" s="150"/>
      <c r="D88" s="150"/>
      <c r="E88" s="45"/>
      <c r="F88" s="190"/>
      <c r="G88" s="80"/>
      <c r="H88" s="80"/>
      <c r="I88" s="73"/>
      <c r="J88" s="127"/>
      <c r="K88" s="128"/>
      <c r="L88" s="128"/>
      <c r="M88" s="129"/>
      <c r="P88" s="12"/>
      <c r="Q88" s="13"/>
      <c r="R88" s="14"/>
      <c r="S88" s="85"/>
      <c r="T88" s="85"/>
      <c r="U88" s="96"/>
      <c r="V88" s="96"/>
      <c r="W88" s="85"/>
      <c r="X88" s="92"/>
    </row>
    <row r="89" spans="1:24" ht="27" customHeight="1" x14ac:dyDescent="0.15">
      <c r="B89" s="149">
        <v>38</v>
      </c>
      <c r="C89" s="150"/>
      <c r="D89" s="150"/>
      <c r="E89" s="45"/>
      <c r="F89" s="189"/>
      <c r="G89" s="80"/>
      <c r="H89" s="80"/>
      <c r="I89" s="73"/>
      <c r="J89" s="124"/>
      <c r="K89" s="125"/>
      <c r="L89" s="125"/>
      <c r="M89" s="126"/>
      <c r="N89" s="7" t="str">
        <f>IF(AND(I89=1,J89=""),"x",IF(AND(E89="",I90=1),"x",IF(AND(J89="(１) 北信地区在住の者。(一般・学生)",J90=""),"x",IF(AND(J89="(２) 北信地区の高校を卒業した大学・短大・専門学校の学生。",J90=""),"x",IF(AND(J89="",N90=1),"x","")))))</f>
        <v/>
      </c>
      <c r="P89" s="12"/>
      <c r="Q89" s="13"/>
      <c r="R89" s="13"/>
      <c r="S89" s="85"/>
      <c r="T89" s="86"/>
      <c r="U89" s="96" t="str">
        <f>C89&amp;G89</f>
        <v/>
      </c>
      <c r="V89" s="96" t="str">
        <f>C89&amp;H89</f>
        <v/>
      </c>
      <c r="W89" s="86"/>
      <c r="X89" s="92"/>
    </row>
    <row r="90" spans="1:24" ht="27" customHeight="1" x14ac:dyDescent="0.15">
      <c r="B90" s="149"/>
      <c r="C90" s="150"/>
      <c r="D90" s="150"/>
      <c r="E90" s="45"/>
      <c r="F90" s="190"/>
      <c r="G90" s="80"/>
      <c r="H90" s="80"/>
      <c r="I90" s="73"/>
      <c r="J90" s="127"/>
      <c r="K90" s="128"/>
      <c r="L90" s="128"/>
      <c r="M90" s="129"/>
      <c r="P90" s="12"/>
      <c r="Q90" s="13"/>
      <c r="R90" s="13"/>
      <c r="S90" s="86"/>
      <c r="T90" s="86"/>
      <c r="U90" s="96"/>
      <c r="V90" s="96"/>
      <c r="W90" s="86"/>
      <c r="X90" s="92"/>
    </row>
    <row r="91" spans="1:24" ht="27" customHeight="1" x14ac:dyDescent="0.15">
      <c r="B91" s="149">
        <v>39</v>
      </c>
      <c r="C91" s="150"/>
      <c r="D91" s="150"/>
      <c r="E91" s="45"/>
      <c r="F91" s="189"/>
      <c r="G91" s="80"/>
      <c r="H91" s="80"/>
      <c r="I91" s="73"/>
      <c r="J91" s="124"/>
      <c r="K91" s="125"/>
      <c r="L91" s="125"/>
      <c r="M91" s="126"/>
      <c r="N91" s="7" t="str">
        <f>IF(AND(I91=1,J91=""),"x",IF(AND(E91="",I92=1),"x",IF(AND(J91="(１) 北信地区在住の者。(一般・学生)",J92=""),"x",IF(AND(J91="(２) 北信地区の高校を卒業した大学・短大・専門学校の学生。",J92=""),"x",IF(AND(J91="",N92=1),"x","")))))</f>
        <v/>
      </c>
      <c r="P91" s="12"/>
      <c r="Q91" s="13"/>
      <c r="R91" s="14"/>
      <c r="S91" s="85"/>
      <c r="T91" s="86"/>
      <c r="U91" s="96" t="str">
        <f>C91&amp;G91</f>
        <v/>
      </c>
      <c r="V91" s="96" t="str">
        <f>C91&amp;H91</f>
        <v/>
      </c>
      <c r="W91" s="86"/>
      <c r="X91" s="92"/>
    </row>
    <row r="92" spans="1:24" ht="27" customHeight="1" x14ac:dyDescent="0.15">
      <c r="B92" s="149"/>
      <c r="C92" s="150"/>
      <c r="D92" s="150"/>
      <c r="E92" s="45"/>
      <c r="F92" s="190"/>
      <c r="G92" s="80"/>
      <c r="H92" s="80"/>
      <c r="I92" s="73"/>
      <c r="J92" s="127"/>
      <c r="K92" s="128"/>
      <c r="L92" s="128"/>
      <c r="M92" s="129"/>
      <c r="P92" s="12"/>
      <c r="Q92" s="13"/>
      <c r="R92" s="14"/>
      <c r="S92" s="85"/>
      <c r="T92" s="86"/>
      <c r="U92" s="96"/>
      <c r="V92" s="96"/>
      <c r="W92" s="86"/>
      <c r="X92" s="92"/>
    </row>
    <row r="93" spans="1:24" ht="27" customHeight="1" x14ac:dyDescent="0.15">
      <c r="B93" s="149">
        <v>40</v>
      </c>
      <c r="C93" s="150"/>
      <c r="D93" s="150"/>
      <c r="E93" s="45"/>
      <c r="F93" s="189"/>
      <c r="G93" s="80"/>
      <c r="H93" s="80"/>
      <c r="I93" s="73"/>
      <c r="J93" s="124"/>
      <c r="K93" s="125"/>
      <c r="L93" s="125"/>
      <c r="M93" s="126"/>
      <c r="N93" s="7" t="str">
        <f>IF(AND(I93=1,J93=""),"x",IF(AND(E93="",I94=1),"x",IF(AND(J93="(１) 北信地区在住の者。(一般・学生)",J94=""),"x",IF(AND(J93="(２) 北信地区の高校を卒業した大学・短大・専門学校の学生。",J94=""),"x",IF(AND(J93="",N94=1),"x","")))))</f>
        <v/>
      </c>
      <c r="P93" s="12"/>
      <c r="Q93" s="14"/>
      <c r="R93" s="14"/>
      <c r="S93" s="85"/>
      <c r="T93" s="86"/>
      <c r="U93" s="96" t="str">
        <f>C93&amp;G93</f>
        <v/>
      </c>
      <c r="V93" s="96" t="str">
        <f>C93&amp;H93</f>
        <v/>
      </c>
      <c r="W93" s="86"/>
      <c r="X93" s="92"/>
    </row>
    <row r="94" spans="1:24" ht="27" customHeight="1" thickBot="1" x14ac:dyDescent="0.2">
      <c r="B94" s="153"/>
      <c r="C94" s="154"/>
      <c r="D94" s="155"/>
      <c r="E94" s="46"/>
      <c r="F94" s="195"/>
      <c r="G94" s="81"/>
      <c r="H94" s="81"/>
      <c r="I94" s="74"/>
      <c r="J94" s="139"/>
      <c r="K94" s="140"/>
      <c r="L94" s="140"/>
      <c r="M94" s="141"/>
      <c r="P94" s="12"/>
      <c r="Q94" s="13"/>
      <c r="R94" s="14"/>
      <c r="S94" s="85"/>
      <c r="T94" s="86"/>
      <c r="U94" s="96"/>
      <c r="V94" s="96"/>
      <c r="W94" s="86"/>
      <c r="X94" s="92"/>
    </row>
    <row r="95" spans="1:24" ht="27" customHeight="1" x14ac:dyDescent="0.15">
      <c r="A95" s="7">
        <f>COUNTA(E95,E97,E99,E101,E103,E105,E107,E109,E111,E113)</f>
        <v>0</v>
      </c>
      <c r="B95" s="151">
        <v>41</v>
      </c>
      <c r="C95" s="152"/>
      <c r="D95" s="152"/>
      <c r="E95" s="69"/>
      <c r="F95" s="197"/>
      <c r="G95" s="80"/>
      <c r="H95" s="80"/>
      <c r="I95" s="72"/>
      <c r="J95" s="124"/>
      <c r="K95" s="125"/>
      <c r="L95" s="125"/>
      <c r="M95" s="126"/>
      <c r="N95" s="7" t="str">
        <f>IF(AND(I95=1,J95=""),"x",IF(AND(E95="",I96=1),"x",IF(AND(J95="(１) 北信地区在住の者。(一般・学生)",J96=""),"x",IF(AND(J95="(２) 北信地区の高校を卒業した大学・短大・専門学校の学生。",J96=""),"x",IF(AND(J95="",N96=1),"x","")))))</f>
        <v/>
      </c>
      <c r="P95" s="12"/>
      <c r="Q95" s="14"/>
      <c r="R95" s="14"/>
      <c r="S95" s="85"/>
      <c r="T95" s="86"/>
      <c r="U95" s="96" t="str">
        <f>C95&amp;G95</f>
        <v/>
      </c>
      <c r="V95" s="96" t="str">
        <f>C95&amp;H95</f>
        <v/>
      </c>
      <c r="W95" s="86"/>
      <c r="X95" s="92"/>
    </row>
    <row r="96" spans="1:24" ht="27" customHeight="1" x14ac:dyDescent="0.15">
      <c r="A96" s="47">
        <f>COUNTA(G95:I95,G97:I97,G99:I99,G101:I101,G103:I103,G105:I105,G107:I107,G109:I109,G111:I111,G113:I113)</f>
        <v>0</v>
      </c>
      <c r="B96" s="149"/>
      <c r="C96" s="150"/>
      <c r="D96" s="150"/>
      <c r="E96" s="45"/>
      <c r="F96" s="190"/>
      <c r="G96" s="80"/>
      <c r="H96" s="80"/>
      <c r="I96" s="73"/>
      <c r="J96" s="127"/>
      <c r="K96" s="128"/>
      <c r="L96" s="128"/>
      <c r="M96" s="129"/>
      <c r="N96" s="7">
        <f>COUNTA(J96)</f>
        <v>0</v>
      </c>
      <c r="P96" s="12"/>
      <c r="Q96" s="13"/>
      <c r="R96" s="14"/>
      <c r="S96" s="85"/>
      <c r="T96" s="86"/>
      <c r="U96" s="96"/>
      <c r="V96" s="96"/>
      <c r="W96" s="86"/>
      <c r="X96" s="92"/>
    </row>
    <row r="97" spans="2:24" ht="27" customHeight="1" x14ac:dyDescent="0.15">
      <c r="B97" s="149">
        <v>42</v>
      </c>
      <c r="C97" s="150"/>
      <c r="D97" s="150"/>
      <c r="E97" s="45"/>
      <c r="F97" s="189"/>
      <c r="G97" s="80"/>
      <c r="H97" s="80"/>
      <c r="I97" s="73"/>
      <c r="J97" s="124"/>
      <c r="K97" s="125"/>
      <c r="L97" s="125"/>
      <c r="M97" s="126"/>
      <c r="N97" s="7" t="str">
        <f>IF(AND(I97=1,J97=""),"x",IF(AND(E97="",I98=1),"x",IF(AND(J97="(１) 北信地区在住の者。(一般・学生)",J98=""),"x",IF(AND(J97="(２) 北信地区の高校を卒業した大学・短大・専門学校の学生。",J98=""),"x",IF(AND(J97="",N98=1),"x","")))))</f>
        <v/>
      </c>
      <c r="P97" s="12"/>
      <c r="Q97" s="14"/>
      <c r="R97" s="14"/>
      <c r="S97" s="85"/>
      <c r="T97" s="85"/>
      <c r="U97" s="96" t="str">
        <f>C97&amp;G97</f>
        <v/>
      </c>
      <c r="V97" s="96" t="str">
        <f>C97&amp;H97</f>
        <v/>
      </c>
      <c r="W97" s="85"/>
      <c r="X97" s="93"/>
    </row>
    <row r="98" spans="2:24" ht="27" customHeight="1" x14ac:dyDescent="0.15">
      <c r="B98" s="149"/>
      <c r="C98" s="150"/>
      <c r="D98" s="150"/>
      <c r="E98" s="45"/>
      <c r="F98" s="190"/>
      <c r="G98" s="80"/>
      <c r="H98" s="80"/>
      <c r="I98" s="73"/>
      <c r="J98" s="127"/>
      <c r="K98" s="128"/>
      <c r="L98" s="128"/>
      <c r="M98" s="129"/>
      <c r="P98" s="12"/>
      <c r="Q98" s="14"/>
      <c r="R98" s="14"/>
      <c r="S98" s="86"/>
      <c r="T98" s="86"/>
      <c r="U98" s="96"/>
      <c r="V98" s="96"/>
      <c r="W98" s="86"/>
      <c r="X98" s="92"/>
    </row>
    <row r="99" spans="2:24" ht="27" customHeight="1" x14ac:dyDescent="0.15">
      <c r="B99" s="149">
        <v>43</v>
      </c>
      <c r="C99" s="150"/>
      <c r="D99" s="150"/>
      <c r="E99" s="45"/>
      <c r="F99" s="189"/>
      <c r="G99" s="80"/>
      <c r="H99" s="80"/>
      <c r="I99" s="73"/>
      <c r="J99" s="124"/>
      <c r="K99" s="125"/>
      <c r="L99" s="125"/>
      <c r="M99" s="126"/>
      <c r="N99" s="7" t="str">
        <f>IF(AND(I99=1,J99=""),"x",IF(AND(E99="",I100=1),"x",IF(AND(J99="(１) 北信地区在住の者。(一般・学生)",J100=""),"x",IF(AND(J99="(２) 北信地区の高校を卒業した大学・短大・専門学校の学生。",J100=""),"x",IF(AND(J99="",N100=1),"x","")))))</f>
        <v/>
      </c>
      <c r="P99" s="12"/>
      <c r="Q99" s="13"/>
      <c r="R99" s="14"/>
      <c r="S99" s="85"/>
      <c r="T99" s="86"/>
      <c r="U99" s="96" t="str">
        <f>C99&amp;G99</f>
        <v/>
      </c>
      <c r="V99" s="96" t="str">
        <f>C99&amp;H99</f>
        <v/>
      </c>
      <c r="W99" s="86"/>
      <c r="X99" s="92"/>
    </row>
    <row r="100" spans="2:24" ht="27" customHeight="1" x14ac:dyDescent="0.15">
      <c r="B100" s="149"/>
      <c r="C100" s="150"/>
      <c r="D100" s="150"/>
      <c r="E100" s="45"/>
      <c r="F100" s="190"/>
      <c r="G100" s="80"/>
      <c r="H100" s="80"/>
      <c r="I100" s="73"/>
      <c r="J100" s="127"/>
      <c r="K100" s="128"/>
      <c r="L100" s="128"/>
      <c r="M100" s="129"/>
      <c r="P100" s="12"/>
      <c r="Q100" s="13"/>
      <c r="R100" s="14"/>
      <c r="S100" s="85"/>
      <c r="T100" s="85"/>
      <c r="U100" s="96"/>
      <c r="V100" s="96"/>
      <c r="W100" s="85"/>
      <c r="X100" s="92"/>
    </row>
    <row r="101" spans="2:24" ht="27" customHeight="1" x14ac:dyDescent="0.15">
      <c r="B101" s="149">
        <v>44</v>
      </c>
      <c r="C101" s="150"/>
      <c r="D101" s="150"/>
      <c r="E101" s="45"/>
      <c r="F101" s="189"/>
      <c r="G101" s="80"/>
      <c r="H101" s="80"/>
      <c r="I101" s="73"/>
      <c r="J101" s="124"/>
      <c r="K101" s="125"/>
      <c r="L101" s="125"/>
      <c r="M101" s="126"/>
      <c r="N101" s="7" t="str">
        <f>IF(AND(I101=1,J101=""),"x",IF(AND(E101="",I102=1),"x",IF(AND(J101="(１) 北信地区在住の者。(一般・学生)",J102=""),"x",IF(AND(J101="(２) 北信地区の高校を卒業した大学・短大・専門学校の学生。",J102=""),"x",IF(AND(J101="",N102=1),"x","")))))</f>
        <v/>
      </c>
      <c r="P101" s="15"/>
      <c r="Q101" s="13"/>
      <c r="R101" s="14"/>
      <c r="S101" s="85"/>
      <c r="T101" s="86"/>
      <c r="U101" s="96" t="str">
        <f>C101&amp;G101</f>
        <v/>
      </c>
      <c r="V101" s="96" t="str">
        <f>C101&amp;H101</f>
        <v/>
      </c>
      <c r="W101" s="86"/>
      <c r="X101" s="92"/>
    </row>
    <row r="102" spans="2:24" ht="27" customHeight="1" x14ac:dyDescent="0.15">
      <c r="B102" s="149"/>
      <c r="C102" s="150"/>
      <c r="D102" s="150"/>
      <c r="E102" s="45"/>
      <c r="F102" s="190"/>
      <c r="G102" s="80"/>
      <c r="H102" s="80"/>
      <c r="I102" s="73"/>
      <c r="J102" s="127"/>
      <c r="K102" s="128"/>
      <c r="L102" s="128"/>
      <c r="M102" s="129"/>
      <c r="P102" s="12"/>
      <c r="Q102" s="13"/>
      <c r="R102" s="14"/>
      <c r="S102" s="85"/>
      <c r="T102" s="86"/>
      <c r="U102" s="96"/>
      <c r="V102" s="96"/>
      <c r="W102" s="86"/>
      <c r="X102" s="92"/>
    </row>
    <row r="103" spans="2:24" ht="27" customHeight="1" x14ac:dyDescent="0.15">
      <c r="B103" s="149">
        <v>45</v>
      </c>
      <c r="C103" s="150"/>
      <c r="D103" s="150"/>
      <c r="E103" s="45"/>
      <c r="F103" s="189"/>
      <c r="G103" s="80"/>
      <c r="H103" s="80"/>
      <c r="I103" s="73"/>
      <c r="J103" s="124"/>
      <c r="K103" s="125"/>
      <c r="L103" s="125"/>
      <c r="M103" s="126"/>
      <c r="N103" s="7" t="str">
        <f>IF(AND(I103=1,J103=""),"x",IF(AND(E103="",I104=1),"x",IF(AND(J103="(１) 北信地区在住の者。(一般・学生)",J104=""),"x",IF(AND(J103="(２) 北信地区の高校を卒業した大学・短大・専門学校の学生。",J104=""),"x",IF(AND(J103="",N104=1),"x","")))))</f>
        <v/>
      </c>
      <c r="P103" s="12"/>
      <c r="Q103" s="14"/>
      <c r="R103" s="14"/>
      <c r="S103" s="85"/>
      <c r="T103" s="85"/>
      <c r="U103" s="96" t="str">
        <f>C103&amp;G103</f>
        <v/>
      </c>
      <c r="V103" s="96" t="str">
        <f>C103&amp;H103</f>
        <v/>
      </c>
      <c r="W103" s="85"/>
      <c r="X103" s="92"/>
    </row>
    <row r="104" spans="2:24" ht="27" customHeight="1" x14ac:dyDescent="0.15">
      <c r="B104" s="149"/>
      <c r="C104" s="150"/>
      <c r="D104" s="150"/>
      <c r="E104" s="45"/>
      <c r="F104" s="190"/>
      <c r="G104" s="80"/>
      <c r="H104" s="80"/>
      <c r="I104" s="73"/>
      <c r="J104" s="127"/>
      <c r="K104" s="128"/>
      <c r="L104" s="128"/>
      <c r="M104" s="129"/>
      <c r="P104" s="12"/>
      <c r="Q104" s="13"/>
      <c r="R104" s="14"/>
      <c r="S104" s="85"/>
      <c r="T104" s="85"/>
      <c r="U104" s="96"/>
      <c r="V104" s="96"/>
      <c r="W104" s="85"/>
      <c r="X104" s="92"/>
    </row>
    <row r="105" spans="2:24" ht="27" customHeight="1" x14ac:dyDescent="0.15">
      <c r="B105" s="149">
        <v>46</v>
      </c>
      <c r="C105" s="150"/>
      <c r="D105" s="150"/>
      <c r="E105" s="45"/>
      <c r="F105" s="189"/>
      <c r="G105" s="80"/>
      <c r="H105" s="80"/>
      <c r="I105" s="73"/>
      <c r="J105" s="124"/>
      <c r="K105" s="125"/>
      <c r="L105" s="125"/>
      <c r="M105" s="126"/>
      <c r="N105" s="7" t="str">
        <f>IF(AND(I105=1,J105=""),"x",IF(AND(E105="",I106=1),"x",IF(AND(J105="(１) 北信地区在住の者。(一般・学生)",J106=""),"x",IF(AND(J105="(２) 北信地区の高校を卒業した大学・短大・専門学校の学生。",J106=""),"x",IF(AND(J105="",N106=1),"x","")))))</f>
        <v/>
      </c>
      <c r="P105" s="12"/>
      <c r="Q105" s="13"/>
      <c r="R105" s="14"/>
      <c r="S105" s="85"/>
      <c r="T105" s="86"/>
      <c r="U105" s="96" t="str">
        <f>C105&amp;G105</f>
        <v/>
      </c>
      <c r="V105" s="96" t="str">
        <f>C105&amp;H105</f>
        <v/>
      </c>
      <c r="W105" s="86"/>
      <c r="X105" s="92"/>
    </row>
    <row r="106" spans="2:24" ht="27" customHeight="1" x14ac:dyDescent="0.15">
      <c r="B106" s="149"/>
      <c r="C106" s="150"/>
      <c r="D106" s="150"/>
      <c r="E106" s="45"/>
      <c r="F106" s="190"/>
      <c r="G106" s="80"/>
      <c r="H106" s="80"/>
      <c r="I106" s="73"/>
      <c r="J106" s="127"/>
      <c r="K106" s="128"/>
      <c r="L106" s="128"/>
      <c r="M106" s="129"/>
      <c r="P106" s="12"/>
      <c r="Q106" s="13"/>
      <c r="R106" s="14"/>
      <c r="S106" s="85"/>
      <c r="T106" s="85"/>
      <c r="U106" s="96"/>
      <c r="V106" s="96"/>
      <c r="W106" s="85"/>
      <c r="X106" s="92"/>
    </row>
    <row r="107" spans="2:24" ht="27" customHeight="1" x14ac:dyDescent="0.15">
      <c r="B107" s="149">
        <v>47</v>
      </c>
      <c r="C107" s="150"/>
      <c r="D107" s="150"/>
      <c r="E107" s="45"/>
      <c r="F107" s="189"/>
      <c r="G107" s="80"/>
      <c r="H107" s="80"/>
      <c r="I107" s="73"/>
      <c r="J107" s="124"/>
      <c r="K107" s="125"/>
      <c r="L107" s="125"/>
      <c r="M107" s="126"/>
      <c r="N107" s="7" t="str">
        <f>IF(AND(I107=1,J107=""),"x",IF(AND(E107="",I108=1),"x",IF(AND(J107="(１) 北信地区在住の者。(一般・学生)",J108=""),"x",IF(AND(J107="(２) 北信地区の高校を卒業した大学・短大・専門学校の学生。",J108=""),"x",IF(AND(J107="",N108=1),"x","")))))</f>
        <v/>
      </c>
      <c r="P107" s="12"/>
      <c r="Q107" s="13"/>
      <c r="R107" s="14"/>
      <c r="S107" s="85"/>
      <c r="T107" s="86"/>
      <c r="U107" s="96" t="str">
        <f>C107&amp;G107</f>
        <v/>
      </c>
      <c r="V107" s="96" t="str">
        <f>C107&amp;H107</f>
        <v/>
      </c>
      <c r="W107" s="86"/>
      <c r="X107" s="92"/>
    </row>
    <row r="108" spans="2:24" ht="27" customHeight="1" x14ac:dyDescent="0.15">
      <c r="B108" s="149"/>
      <c r="C108" s="150"/>
      <c r="D108" s="150"/>
      <c r="E108" s="45"/>
      <c r="F108" s="190"/>
      <c r="G108" s="80"/>
      <c r="H108" s="80"/>
      <c r="I108" s="73"/>
      <c r="J108" s="127"/>
      <c r="K108" s="128"/>
      <c r="L108" s="128"/>
      <c r="M108" s="129"/>
      <c r="P108" s="12"/>
      <c r="Q108" s="13"/>
      <c r="R108" s="14"/>
      <c r="S108" s="85"/>
      <c r="T108" s="85"/>
      <c r="U108" s="96"/>
      <c r="V108" s="96"/>
      <c r="W108" s="85"/>
      <c r="X108" s="92"/>
    </row>
    <row r="109" spans="2:24" ht="27" customHeight="1" x14ac:dyDescent="0.15">
      <c r="B109" s="149">
        <v>48</v>
      </c>
      <c r="C109" s="150"/>
      <c r="D109" s="150"/>
      <c r="E109" s="45"/>
      <c r="F109" s="189"/>
      <c r="G109" s="80"/>
      <c r="H109" s="80"/>
      <c r="I109" s="73"/>
      <c r="J109" s="124"/>
      <c r="K109" s="125"/>
      <c r="L109" s="125"/>
      <c r="M109" s="126"/>
      <c r="N109" s="7" t="str">
        <f>IF(AND(I109=1,J109=""),"x",IF(AND(E109="",I110=1),"x",IF(AND(J109="(１) 北信地区在住の者。(一般・学生)",J110=""),"x",IF(AND(J109="(２) 北信地区の高校を卒業した大学・短大・専門学校の学生。",J110=""),"x",IF(AND(J109="",N110=1),"x","")))))</f>
        <v/>
      </c>
      <c r="P109" s="12"/>
      <c r="Q109" s="13"/>
      <c r="R109" s="13"/>
      <c r="S109" s="85"/>
      <c r="T109" s="86"/>
      <c r="U109" s="96" t="str">
        <f>C109&amp;G109</f>
        <v/>
      </c>
      <c r="V109" s="96" t="str">
        <f>C109&amp;H109</f>
        <v/>
      </c>
      <c r="W109" s="86"/>
      <c r="X109" s="92"/>
    </row>
    <row r="110" spans="2:24" ht="27" customHeight="1" x14ac:dyDescent="0.15">
      <c r="B110" s="149"/>
      <c r="C110" s="150"/>
      <c r="D110" s="150"/>
      <c r="E110" s="45"/>
      <c r="F110" s="190"/>
      <c r="G110" s="80"/>
      <c r="H110" s="80"/>
      <c r="I110" s="73"/>
      <c r="J110" s="127"/>
      <c r="K110" s="128"/>
      <c r="L110" s="128"/>
      <c r="M110" s="129"/>
      <c r="P110" s="12"/>
      <c r="Q110" s="13"/>
      <c r="R110" s="13"/>
      <c r="S110" s="86"/>
      <c r="T110" s="86"/>
      <c r="U110" s="96"/>
      <c r="V110" s="96"/>
      <c r="W110" s="86"/>
      <c r="X110" s="92"/>
    </row>
    <row r="111" spans="2:24" ht="27" customHeight="1" x14ac:dyDescent="0.15">
      <c r="B111" s="149">
        <v>49</v>
      </c>
      <c r="C111" s="150"/>
      <c r="D111" s="150"/>
      <c r="E111" s="45"/>
      <c r="F111" s="189"/>
      <c r="G111" s="80"/>
      <c r="H111" s="80"/>
      <c r="I111" s="73"/>
      <c r="J111" s="124"/>
      <c r="K111" s="125"/>
      <c r="L111" s="125"/>
      <c r="M111" s="126"/>
      <c r="N111" s="7" t="str">
        <f>IF(AND(I111=1,J111=""),"x",IF(AND(E111="",I112=1),"x",IF(AND(J111="(１) 北信地区在住の者。(一般・学生)",J112=""),"x",IF(AND(J111="(２) 北信地区の高校を卒業した大学・短大・専門学校の学生。",J112=""),"x",IF(AND(J111="",N112=1),"x","")))))</f>
        <v/>
      </c>
      <c r="S111" s="85"/>
      <c r="T111" s="86"/>
      <c r="U111" s="96" t="str">
        <f>C111&amp;G111</f>
        <v/>
      </c>
      <c r="V111" s="96" t="str">
        <f>C111&amp;H111</f>
        <v/>
      </c>
      <c r="W111" s="86"/>
      <c r="X111" s="92"/>
    </row>
    <row r="112" spans="2:24" ht="27" customHeight="1" x14ac:dyDescent="0.15">
      <c r="B112" s="149"/>
      <c r="C112" s="150"/>
      <c r="D112" s="150"/>
      <c r="E112" s="45"/>
      <c r="F112" s="190"/>
      <c r="G112" s="80"/>
      <c r="H112" s="80"/>
      <c r="I112" s="73"/>
      <c r="J112" s="127"/>
      <c r="K112" s="128"/>
      <c r="L112" s="128"/>
      <c r="M112" s="129"/>
      <c r="S112" s="85"/>
      <c r="T112" s="86"/>
      <c r="U112" s="96"/>
      <c r="V112" s="96"/>
      <c r="W112" s="86"/>
      <c r="X112" s="92"/>
    </row>
    <row r="113" spans="2:24" ht="27" customHeight="1" x14ac:dyDescent="0.15">
      <c r="B113" s="149">
        <v>50</v>
      </c>
      <c r="C113" s="150"/>
      <c r="D113" s="150"/>
      <c r="E113" s="45"/>
      <c r="F113" s="189"/>
      <c r="G113" s="80"/>
      <c r="H113" s="80"/>
      <c r="I113" s="73"/>
      <c r="J113" s="124"/>
      <c r="K113" s="125"/>
      <c r="L113" s="125"/>
      <c r="M113" s="126"/>
      <c r="N113" s="7" t="str">
        <f>IF(AND(I113=1,J113=""),"x",IF(AND(E113="",I114=1),"x",IF(AND(J113="(１) 北信地区在住の者。(一般・学生)",J114=""),"x",IF(AND(J113="(２) 北信地区の高校を卒業した大学・短大・専門学校の学生。",J114=""),"x",IF(AND(J113="",N114=1),"x","")))))</f>
        <v/>
      </c>
      <c r="S113" s="85"/>
      <c r="T113" s="86"/>
      <c r="U113" s="96" t="str">
        <f>C113&amp;G113</f>
        <v/>
      </c>
      <c r="V113" s="96" t="str">
        <f>C113&amp;H113</f>
        <v/>
      </c>
      <c r="W113" s="86"/>
      <c r="X113" s="92"/>
    </row>
    <row r="114" spans="2:24" ht="27" customHeight="1" thickBot="1" x14ac:dyDescent="0.2">
      <c r="B114" s="153"/>
      <c r="C114" s="155"/>
      <c r="D114" s="155"/>
      <c r="E114" s="46"/>
      <c r="F114" s="195"/>
      <c r="G114" s="81"/>
      <c r="H114" s="81"/>
      <c r="I114" s="74"/>
      <c r="J114" s="130"/>
      <c r="K114" s="131"/>
      <c r="L114" s="131"/>
      <c r="M114" s="132"/>
      <c r="S114" s="85"/>
      <c r="T114" s="86"/>
      <c r="U114" s="96"/>
      <c r="V114" s="96"/>
      <c r="W114" s="86"/>
      <c r="X114" s="92"/>
    </row>
  </sheetData>
  <sheetProtection algorithmName="SHA-512" hashValue="qcuOk4z//ytjSSL/leTQCsAgyv1aQ24cCJl5AaezHPEjNfsGb10oQJ441sFdopB+WpKN9Rw7VgZ9kOyWM4Upjw==" saltValue="37qiXEgAA3EiDJqgXbmBLA==" spinCount="100000" sheet="1" objects="1" scenarios="1"/>
  <dataConsolidate/>
  <mergeCells count="331">
    <mergeCell ref="S11:T11"/>
    <mergeCell ref="F71:F72"/>
    <mergeCell ref="F73:F74"/>
    <mergeCell ref="F75:F76"/>
    <mergeCell ref="F93:F94"/>
    <mergeCell ref="F95:F96"/>
    <mergeCell ref="F97:F98"/>
    <mergeCell ref="F99:F100"/>
    <mergeCell ref="F77:F78"/>
    <mergeCell ref="F79:F80"/>
    <mergeCell ref="F81:F82"/>
    <mergeCell ref="F83:F84"/>
    <mergeCell ref="F85:F86"/>
    <mergeCell ref="F87:F88"/>
    <mergeCell ref="F53:F54"/>
    <mergeCell ref="F55:F56"/>
    <mergeCell ref="F57:F58"/>
    <mergeCell ref="F59:F60"/>
    <mergeCell ref="F61:F62"/>
    <mergeCell ref="F63:F64"/>
    <mergeCell ref="F65:F66"/>
    <mergeCell ref="F67:F68"/>
    <mergeCell ref="F69:F70"/>
    <mergeCell ref="F35:F36"/>
    <mergeCell ref="F113:F114"/>
    <mergeCell ref="F101:F102"/>
    <mergeCell ref="F103:F104"/>
    <mergeCell ref="F105:F106"/>
    <mergeCell ref="F107:F108"/>
    <mergeCell ref="F109:F110"/>
    <mergeCell ref="F111:F112"/>
    <mergeCell ref="F89:F90"/>
    <mergeCell ref="F91:F92"/>
    <mergeCell ref="F37:F38"/>
    <mergeCell ref="F39:F40"/>
    <mergeCell ref="F41:F42"/>
    <mergeCell ref="F43:F44"/>
    <mergeCell ref="F45:F46"/>
    <mergeCell ref="F47:F48"/>
    <mergeCell ref="F49:F50"/>
    <mergeCell ref="F51:F52"/>
    <mergeCell ref="F17:F18"/>
    <mergeCell ref="F19:F20"/>
    <mergeCell ref="F21:F22"/>
    <mergeCell ref="F23:F24"/>
    <mergeCell ref="F25:F26"/>
    <mergeCell ref="F27:F28"/>
    <mergeCell ref="F29:F30"/>
    <mergeCell ref="F31:F32"/>
    <mergeCell ref="F33:F34"/>
    <mergeCell ref="G11:I11"/>
    <mergeCell ref="G12:I12"/>
    <mergeCell ref="G5:I5"/>
    <mergeCell ref="D6:I6"/>
    <mergeCell ref="B3:C3"/>
    <mergeCell ref="F15:F16"/>
    <mergeCell ref="F11:F12"/>
    <mergeCell ref="F13:F14"/>
    <mergeCell ref="B15:B16"/>
    <mergeCell ref="C15:C16"/>
    <mergeCell ref="B1:F1"/>
    <mergeCell ref="D3:E3"/>
    <mergeCell ref="F3:G3"/>
    <mergeCell ref="H3:I3"/>
    <mergeCell ref="B5:B6"/>
    <mergeCell ref="D5:E5"/>
    <mergeCell ref="B4:C4"/>
    <mergeCell ref="D4:E4"/>
    <mergeCell ref="F4:G4"/>
    <mergeCell ref="H4:I4"/>
    <mergeCell ref="G1:I1"/>
    <mergeCell ref="B17:B18"/>
    <mergeCell ref="C17:C18"/>
    <mergeCell ref="D17:D18"/>
    <mergeCell ref="B19:B20"/>
    <mergeCell ref="C19:C20"/>
    <mergeCell ref="D19:D20"/>
    <mergeCell ref="D15:D16"/>
    <mergeCell ref="B8:C8"/>
    <mergeCell ref="B13:B14"/>
    <mergeCell ref="C13:C14"/>
    <mergeCell ref="D13:D14"/>
    <mergeCell ref="B11:B12"/>
    <mergeCell ref="C11:C12"/>
    <mergeCell ref="D11:D12"/>
    <mergeCell ref="B25:B26"/>
    <mergeCell ref="C25:C26"/>
    <mergeCell ref="D25:D26"/>
    <mergeCell ref="B27:B28"/>
    <mergeCell ref="C27:C28"/>
    <mergeCell ref="D27:D28"/>
    <mergeCell ref="B21:B22"/>
    <mergeCell ref="C21:C22"/>
    <mergeCell ref="D21:D22"/>
    <mergeCell ref="B23:B24"/>
    <mergeCell ref="C23:C24"/>
    <mergeCell ref="D23:D24"/>
    <mergeCell ref="B29:B30"/>
    <mergeCell ref="C29:C30"/>
    <mergeCell ref="D29:D30"/>
    <mergeCell ref="B35:B36"/>
    <mergeCell ref="C35:C36"/>
    <mergeCell ref="D35:D36"/>
    <mergeCell ref="B31:B32"/>
    <mergeCell ref="C31:C32"/>
    <mergeCell ref="D31:D32"/>
    <mergeCell ref="B33:B34"/>
    <mergeCell ref="B41:B42"/>
    <mergeCell ref="C41:C42"/>
    <mergeCell ref="D41:D42"/>
    <mergeCell ref="B43:B44"/>
    <mergeCell ref="C43:C44"/>
    <mergeCell ref="D43:D44"/>
    <mergeCell ref="C33:C34"/>
    <mergeCell ref="D33:D34"/>
    <mergeCell ref="B37:B38"/>
    <mergeCell ref="C37:C38"/>
    <mergeCell ref="D37:D38"/>
    <mergeCell ref="B39:B40"/>
    <mergeCell ref="C39:C40"/>
    <mergeCell ref="D39:D40"/>
    <mergeCell ref="B49:B50"/>
    <mergeCell ref="C49:C50"/>
    <mergeCell ref="D49:D50"/>
    <mergeCell ref="B51:B52"/>
    <mergeCell ref="C51:C52"/>
    <mergeCell ref="D51:D52"/>
    <mergeCell ref="B45:B46"/>
    <mergeCell ref="C45:C46"/>
    <mergeCell ref="D45:D46"/>
    <mergeCell ref="B47:B48"/>
    <mergeCell ref="C47:C48"/>
    <mergeCell ref="D47:D48"/>
    <mergeCell ref="B55:B56"/>
    <mergeCell ref="C55:C56"/>
    <mergeCell ref="D55:D56"/>
    <mergeCell ref="B57:B58"/>
    <mergeCell ref="C57:C58"/>
    <mergeCell ref="D57:D58"/>
    <mergeCell ref="B53:B54"/>
    <mergeCell ref="C53:C54"/>
    <mergeCell ref="D53:D54"/>
    <mergeCell ref="B63:B64"/>
    <mergeCell ref="C63:C64"/>
    <mergeCell ref="D63:D64"/>
    <mergeCell ref="B65:B66"/>
    <mergeCell ref="C65:C66"/>
    <mergeCell ref="D65:D66"/>
    <mergeCell ref="B59:B60"/>
    <mergeCell ref="C59:C60"/>
    <mergeCell ref="D59:D60"/>
    <mergeCell ref="B61:B62"/>
    <mergeCell ref="C61:C62"/>
    <mergeCell ref="D61:D62"/>
    <mergeCell ref="B71:B72"/>
    <mergeCell ref="C71:C72"/>
    <mergeCell ref="D71:D72"/>
    <mergeCell ref="B73:B74"/>
    <mergeCell ref="C73:C74"/>
    <mergeCell ref="D73:D74"/>
    <mergeCell ref="B67:B68"/>
    <mergeCell ref="C67:C68"/>
    <mergeCell ref="D67:D68"/>
    <mergeCell ref="B69:B70"/>
    <mergeCell ref="C69:C70"/>
    <mergeCell ref="D69:D70"/>
    <mergeCell ref="B79:B80"/>
    <mergeCell ref="C79:C80"/>
    <mergeCell ref="D79:D80"/>
    <mergeCell ref="B81:B82"/>
    <mergeCell ref="C81:C82"/>
    <mergeCell ref="D81:D82"/>
    <mergeCell ref="B75:B76"/>
    <mergeCell ref="C75:C76"/>
    <mergeCell ref="D75:D76"/>
    <mergeCell ref="B77:B78"/>
    <mergeCell ref="C77:C78"/>
    <mergeCell ref="D77:D78"/>
    <mergeCell ref="C97:C98"/>
    <mergeCell ref="B87:B88"/>
    <mergeCell ref="C87:C88"/>
    <mergeCell ref="D87:D88"/>
    <mergeCell ref="B89:B90"/>
    <mergeCell ref="C89:C90"/>
    <mergeCell ref="D89:D90"/>
    <mergeCell ref="B83:B84"/>
    <mergeCell ref="C83:C84"/>
    <mergeCell ref="D83:D84"/>
    <mergeCell ref="B85:B86"/>
    <mergeCell ref="C85:C86"/>
    <mergeCell ref="D85:D86"/>
    <mergeCell ref="B113:B114"/>
    <mergeCell ref="C113:C114"/>
    <mergeCell ref="D113:D114"/>
    <mergeCell ref="B109:B110"/>
    <mergeCell ref="C109:C110"/>
    <mergeCell ref="D109:D110"/>
    <mergeCell ref="B111:B112"/>
    <mergeCell ref="C111:C112"/>
    <mergeCell ref="D111:D112"/>
    <mergeCell ref="B107:B108"/>
    <mergeCell ref="C107:C108"/>
    <mergeCell ref="D107:D108"/>
    <mergeCell ref="B101:B102"/>
    <mergeCell ref="C101:C102"/>
    <mergeCell ref="D101:D102"/>
    <mergeCell ref="B103:B104"/>
    <mergeCell ref="C103:C104"/>
    <mergeCell ref="D103:D104"/>
    <mergeCell ref="J3:M9"/>
    <mergeCell ref="J13:M13"/>
    <mergeCell ref="J14:M14"/>
    <mergeCell ref="J15:M15"/>
    <mergeCell ref="J16:M16"/>
    <mergeCell ref="J17:M17"/>
    <mergeCell ref="J18:M18"/>
    <mergeCell ref="B105:B106"/>
    <mergeCell ref="C105:C106"/>
    <mergeCell ref="D105:D106"/>
    <mergeCell ref="D97:D98"/>
    <mergeCell ref="B99:B100"/>
    <mergeCell ref="C99:C100"/>
    <mergeCell ref="D99:D100"/>
    <mergeCell ref="B95:B96"/>
    <mergeCell ref="C95:C96"/>
    <mergeCell ref="D95:D96"/>
    <mergeCell ref="B91:B92"/>
    <mergeCell ref="C91:C92"/>
    <mergeCell ref="D91:D92"/>
    <mergeCell ref="B93:B94"/>
    <mergeCell ref="C93:C94"/>
    <mergeCell ref="D93:D94"/>
    <mergeCell ref="B97:B98"/>
    <mergeCell ref="J19:M19"/>
    <mergeCell ref="J20:M20"/>
    <mergeCell ref="J21:M21"/>
    <mergeCell ref="J22:M22"/>
    <mergeCell ref="J23:M23"/>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J42:M42"/>
    <mergeCell ref="J43:M43"/>
    <mergeCell ref="J44:M44"/>
    <mergeCell ref="J45:M45"/>
    <mergeCell ref="J46:M46"/>
    <mergeCell ref="J47:M47"/>
    <mergeCell ref="J48:M48"/>
    <mergeCell ref="J49:M49"/>
    <mergeCell ref="J50:M50"/>
    <mergeCell ref="J51:M51"/>
    <mergeCell ref="J52:M52"/>
    <mergeCell ref="J53:M53"/>
    <mergeCell ref="J54:M54"/>
    <mergeCell ref="J55:M55"/>
    <mergeCell ref="J56:M56"/>
    <mergeCell ref="J57:M57"/>
    <mergeCell ref="J58:M58"/>
    <mergeCell ref="J59:M59"/>
    <mergeCell ref="J60:M60"/>
    <mergeCell ref="J61:M61"/>
    <mergeCell ref="J62:M62"/>
    <mergeCell ref="J63:M63"/>
    <mergeCell ref="J64:M64"/>
    <mergeCell ref="J65:M65"/>
    <mergeCell ref="J66:M66"/>
    <mergeCell ref="J67:M67"/>
    <mergeCell ref="J68:M68"/>
    <mergeCell ref="J69:M69"/>
    <mergeCell ref="J70:M70"/>
    <mergeCell ref="J71:M71"/>
    <mergeCell ref="J72:M72"/>
    <mergeCell ref="J73:M73"/>
    <mergeCell ref="J74:M74"/>
    <mergeCell ref="J75:M75"/>
    <mergeCell ref="J76:M76"/>
    <mergeCell ref="J77:M77"/>
    <mergeCell ref="J78:M78"/>
    <mergeCell ref="J79:M79"/>
    <mergeCell ref="J80:M80"/>
    <mergeCell ref="J81:M81"/>
    <mergeCell ref="J98:M98"/>
    <mergeCell ref="J99:M99"/>
    <mergeCell ref="J82:M82"/>
    <mergeCell ref="J83:M83"/>
    <mergeCell ref="J84:M84"/>
    <mergeCell ref="J85:M85"/>
    <mergeCell ref="J86:M86"/>
    <mergeCell ref="J87:M87"/>
    <mergeCell ref="J88:M88"/>
    <mergeCell ref="J89:M89"/>
    <mergeCell ref="J90:M90"/>
    <mergeCell ref="P3:Y7"/>
    <mergeCell ref="J109:M109"/>
    <mergeCell ref="J110:M110"/>
    <mergeCell ref="J111:M111"/>
    <mergeCell ref="J112:M112"/>
    <mergeCell ref="J113:M113"/>
    <mergeCell ref="J114:M114"/>
    <mergeCell ref="J11:M12"/>
    <mergeCell ref="J100:M100"/>
    <mergeCell ref="J101:M101"/>
    <mergeCell ref="J102:M102"/>
    <mergeCell ref="J103:M103"/>
    <mergeCell ref="J104:M104"/>
    <mergeCell ref="J105:M105"/>
    <mergeCell ref="J106:M106"/>
    <mergeCell ref="J107:M107"/>
    <mergeCell ref="J108:M108"/>
    <mergeCell ref="J91:M91"/>
    <mergeCell ref="J92:M92"/>
    <mergeCell ref="J93:M93"/>
    <mergeCell ref="J94:M94"/>
    <mergeCell ref="J95:M95"/>
    <mergeCell ref="J96:M96"/>
    <mergeCell ref="J97:M97"/>
  </mergeCells>
  <phoneticPr fontId="1"/>
  <conditionalFormatting sqref="C15:C114">
    <cfRule type="containsText" dxfId="12" priority="5" stopIfTrue="1" operator="containsText" text="女">
      <formula>NOT(ISERROR(SEARCH("女",C15)))</formula>
    </cfRule>
    <cfRule type="containsText" dxfId="11" priority="6" stopIfTrue="1" operator="containsText" text="男">
      <formula>NOT(ISERROR(SEARCH("男",C15)))</formula>
    </cfRule>
  </conditionalFormatting>
  <conditionalFormatting sqref="G12:I12">
    <cfRule type="containsText" dxfId="10" priority="40" operator="containsText" text="未入力">
      <formula>NOT(ISERROR(SEARCH("未入力",G12)))</formula>
    </cfRule>
    <cfRule type="containsText" dxfId="9" priority="41" operator="containsText" text="未入力">
      <formula>NOT(ISERROR(SEARCH("未入力",G12)))</formula>
    </cfRule>
    <cfRule type="containsText" dxfId="8" priority="42" operator="containsText" text="未">
      <formula>NOT(ISERROR(SEARCH("未",G12)))</formula>
    </cfRule>
    <cfRule type="containsText" dxfId="7" priority="43" operator="containsText" text="未">
      <formula>NOT(ISERROR(SEARCH("未",G12)))</formula>
    </cfRule>
    <cfRule type="containsText" dxfId="6" priority="44" operator="containsText" text="未">
      <formula>NOT(ISERROR(SEARCH("未",G12)))</formula>
    </cfRule>
    <cfRule type="containsText" dxfId="5" priority="45" operator="containsText" text="未">
      <formula>NOT(ISERROR(SEARCH("未",G12)))</formula>
    </cfRule>
    <cfRule type="containsText" dxfId="4" priority="46" operator="containsText" text="未">
      <formula>NOT(ISERROR(SEARCH("未",G12)))</formula>
    </cfRule>
  </conditionalFormatting>
  <conditionalFormatting sqref="S13:T17 T18 S19 T20:T21 S22:S23 S24:T31">
    <cfRule type="cellIs" dxfId="3" priority="1" operator="between">
      <formula>1</formula>
      <formula>5</formula>
    </cfRule>
    <cfRule type="cellIs" dxfId="2" priority="2" operator="greaterThan">
      <formula>5</formula>
    </cfRule>
  </conditionalFormatting>
  <dataValidations count="10">
    <dataValidation type="whole" imeMode="halfAlpha" allowBlank="1" showInputMessage="1" showErrorMessage="1" sqref="D15:D114" xr:uid="{00000000-0002-0000-0100-000000000000}">
      <formula1>1</formula1>
      <formula2>9999</formula2>
    </dataValidation>
    <dataValidation imeMode="halfKatakana" allowBlank="1" showInputMessage="1" showErrorMessage="1" sqref="E78 E80 E82 E84 E86 E88 E90 E92 E76 E94 E38 E40 E42 E44 E46 E48 E50 E52 E36 E54 E58 E18 E20 E22 E24 E26 E28 E30 E32 E16 H4:I4 E60 E62 E64 E66 E68 E70 E72 E56 E74 E34 E98 E100 E102 E104 E106 E108 E110 E112 E96 E114 J3" xr:uid="{00000000-0002-0000-0100-000001000000}"/>
    <dataValidation type="whole" allowBlank="1" showInputMessage="1" showErrorMessage="1" sqref="G72:H72 G58:H58 G60:H60 G62:H62 G64:H64 G66:H66 G68:H68 G70:H70 G56:H56 G74:H74 G52:H52 G38:H38 G40:H40 G42:H42 G44:H44 G46:H46 G48:H48 G50:H50 G36:H36 G54:H54 G14 G32:H32 G92:H92 G18:H18 G20:H20 G22:H22 G24:H24 G26:H26 G28:H28 G30:H30 G16:H16 G78:H78 G80:H80 G82:H82 G84:H84 G86:H86 G88:H88 G90:H90 G76:H76 G94:H94 G34:H34 G112:H112 G98:H98 G100:H100 G102:H102 G104:H104 G106:H106 G108:H108 G110:H110 G96:H96 G114:H114" xr:uid="{00000000-0002-0000-0100-000002000000}">
      <formula1>100</formula1>
      <formula2>999999</formula2>
    </dataValidation>
    <dataValidation type="whole" allowBlank="1" showInputMessage="1" showErrorMessage="1" sqref="D13:D14" xr:uid="{00000000-0002-0000-0100-000003000000}">
      <formula1>1</formula1>
      <formula2>9999</formula2>
    </dataValidation>
    <dataValidation type="whole" allowBlank="1" showInputMessage="1" showErrorMessage="1" sqref="F13" xr:uid="{00000000-0002-0000-0100-000004000000}">
      <formula1>1</formula1>
      <formula2>99</formula2>
    </dataValidation>
    <dataValidation type="list" allowBlank="1" showInputMessage="1" showErrorMessage="1" sqref="F15:F114" xr:uid="{00000000-0002-0000-0100-000005000000}">
      <formula1>$X$12:$X$14</formula1>
    </dataValidation>
    <dataValidation type="list" allowBlank="1" showInputMessage="1" showErrorMessage="1" sqref="C15:C114" xr:uid="{00000000-0002-0000-0100-000006000000}">
      <formula1>$Z$12:$AC$12</formula1>
    </dataValidation>
    <dataValidation type="list" allowBlank="1" showInputMessage="1" showErrorMessage="1" sqref="G15:H15 G17:H17 G19:H19 G21:H21 G23:H23 G27:H27 G29:H29 G31:H31 G33:H33 G35:H35 G37:H37 G39:H39 G41:H41 G43:H43 G45:H45 G47:H47 G49:H49 G51:H51 G53:H53 G55:H55 G57:H57 G59:H59 G61:H61 G63:H63 G65:H65 G67:H67 G69:H69 G71:H71 G73:H73 G75:H75 G77:H77 G79:H79 G81:H81 G83:H83 G85:H85 G87:H87 G89:H89 G91:H91 G93:H93 G95:H95 G97:H97 G99:H99 G101:H101 G103:H103 G105:H105 G107:H107 G109:H109 G111:H111 G113:H113 G25:H25" xr:uid="{00000000-0002-0000-0100-000007000000}">
      <formula1>INDIRECT($C15)</formula1>
    </dataValidation>
    <dataValidation type="list" allowBlank="1" showInputMessage="1" showErrorMessage="1" sqref="G13" xr:uid="{00000000-0002-0000-0100-000008000000}">
      <formula1>$P$13:$P$33</formula1>
    </dataValidation>
    <dataValidation type="list" allowBlank="1" showInputMessage="1" showErrorMessage="1" sqref="J15:M15 J17:M17 J19:M19 J21:M21 J23:M23 J25:M25 J27:M27 J29:M29 J31:M31 J33:M33 J35:M35 J37:M37 J39:M39 J41:M41 J43:M43 J45:M45 J47:M47 J49:M49 J51:M51 J53:M53 J55:M55 J57:M57 J59:M59 J61:M61 J63:M63 J65:M65 J67:M67 J69:M69 J71:M71 J73:M73 J75:M75 J77:M77 J79:M79 J81:M81 J83:M83 J85:M85 J87:M87 J89:M89 J91:M91 J93:M93 J95:M95 J97:M97 J99:M99 J101:M101 J103:M103 J105:M105 J107:M107 J109:M109 J111:M111 J113:M113" xr:uid="{00000000-0002-0000-0100-000009000000}">
      <formula1>$AB$27:$AB$29</formula1>
    </dataValidation>
  </dataValidations>
  <pageMargins left="0.28000000000000003" right="0.32" top="0.37" bottom="0.25" header="0.3" footer="0.2"/>
  <pageSetup paperSize="9" orientation="portrait" r:id="rId1"/>
  <ignoredErrors>
    <ignoredError sqref="A16"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B1:AL34"/>
  <sheetViews>
    <sheetView zoomScale="75" zoomScaleNormal="75" zoomScaleSheetLayoutView="80" workbookViewId="0">
      <selection activeCell="M11" sqref="M11:N11"/>
    </sheetView>
  </sheetViews>
  <sheetFormatPr defaultRowHeight="13.5" x14ac:dyDescent="0.15"/>
  <cols>
    <col min="1" max="1" width="2.125" customWidth="1"/>
    <col min="2" max="2" width="12.25" customWidth="1"/>
    <col min="3" max="3" width="16.625" customWidth="1"/>
    <col min="4" max="4" width="7" style="1" customWidth="1"/>
    <col min="5" max="5" width="16.875" customWidth="1"/>
    <col min="6" max="6" width="7" style="1" customWidth="1"/>
    <col min="7" max="7" width="16.875" customWidth="1"/>
    <col min="8" max="8" width="7" style="1" customWidth="1"/>
    <col min="9" max="9" width="16.875" customWidth="1"/>
    <col min="10" max="10" width="1.75" customWidth="1"/>
    <col min="11" max="11" width="10.625" hidden="1" customWidth="1"/>
    <col min="12" max="20" width="11.5" customWidth="1"/>
    <col min="22" max="23" width="9" customWidth="1"/>
    <col min="25" max="35" width="9" hidden="1" customWidth="1"/>
    <col min="36" max="36" width="0" hidden="1" customWidth="1"/>
  </cols>
  <sheetData>
    <row r="1" spans="2:38" ht="25.5" customHeight="1" thickBot="1" x14ac:dyDescent="0.2">
      <c r="B1" s="165" t="s">
        <v>138</v>
      </c>
      <c r="C1" s="165"/>
      <c r="D1" s="165"/>
      <c r="E1" s="165"/>
      <c r="F1" s="165"/>
      <c r="G1" s="1" t="s">
        <v>12</v>
      </c>
      <c r="H1" s="245" t="s">
        <v>13</v>
      </c>
      <c r="I1" s="245"/>
    </row>
    <row r="2" spans="2:38" ht="8.25" customHeight="1" thickTop="1" thickBot="1" x14ac:dyDescent="0.2">
      <c r="B2" s="1"/>
      <c r="C2" s="1"/>
      <c r="G2" s="1"/>
      <c r="I2" s="1"/>
    </row>
    <row r="3" spans="2:38" ht="25.5" customHeight="1" x14ac:dyDescent="0.15">
      <c r="C3" s="4" t="s">
        <v>42</v>
      </c>
      <c r="K3" s="115" t="s">
        <v>110</v>
      </c>
      <c r="L3" s="116"/>
      <c r="M3" s="116"/>
      <c r="N3" s="116"/>
      <c r="O3" s="116"/>
      <c r="P3" s="117"/>
      <c r="Q3" s="28"/>
      <c r="R3" s="28"/>
      <c r="S3" s="28"/>
      <c r="T3" s="28"/>
    </row>
    <row r="4" spans="2:38" ht="6" customHeight="1" thickBot="1" x14ac:dyDescent="0.2">
      <c r="K4" s="118"/>
      <c r="L4" s="119"/>
      <c r="M4" s="119"/>
      <c r="N4" s="119"/>
      <c r="O4" s="119"/>
      <c r="P4" s="120"/>
      <c r="Q4" s="28"/>
      <c r="R4" s="28"/>
      <c r="S4" s="28"/>
      <c r="T4" s="28"/>
    </row>
    <row r="5" spans="2:38" ht="27" customHeight="1" x14ac:dyDescent="0.15">
      <c r="C5" s="3" t="s">
        <v>15</v>
      </c>
      <c r="D5"/>
      <c r="E5" s="3" t="s">
        <v>19</v>
      </c>
      <c r="G5" s="3" t="s">
        <v>20</v>
      </c>
      <c r="I5" s="3" t="s">
        <v>16</v>
      </c>
      <c r="K5" s="118"/>
      <c r="L5" s="119"/>
      <c r="M5" s="119"/>
      <c r="N5" s="119"/>
      <c r="O5" s="119"/>
      <c r="P5" s="120"/>
      <c r="Q5" s="28"/>
      <c r="R5" s="28"/>
      <c r="S5" s="28"/>
      <c r="T5" s="28"/>
    </row>
    <row r="6" spans="2:38" ht="27" customHeight="1" thickBot="1" x14ac:dyDescent="0.2">
      <c r="C6" s="36">
        <f>COUNTA(E10,E15,E20,E25)</f>
        <v>0</v>
      </c>
      <c r="D6"/>
      <c r="E6" s="35">
        <f>SUM(K10+K15+K20+K25)</f>
        <v>0</v>
      </c>
      <c r="G6" s="10">
        <v>3000</v>
      </c>
      <c r="I6" s="10">
        <f>C6*G6</f>
        <v>0</v>
      </c>
      <c r="K6" s="118"/>
      <c r="L6" s="119"/>
      <c r="M6" s="119"/>
      <c r="N6" s="119"/>
      <c r="O6" s="119"/>
      <c r="P6" s="120"/>
      <c r="Q6" s="28"/>
      <c r="R6" s="28"/>
      <c r="S6" s="28"/>
      <c r="T6" s="28"/>
    </row>
    <row r="7" spans="2:38" ht="6" customHeight="1" thickBot="1" x14ac:dyDescent="0.2">
      <c r="K7" s="118"/>
      <c r="L7" s="119"/>
      <c r="M7" s="119"/>
      <c r="N7" s="119"/>
      <c r="O7" s="119"/>
      <c r="P7" s="120"/>
      <c r="Q7" s="25"/>
      <c r="R7" s="25"/>
      <c r="S7" s="25"/>
      <c r="T7" s="25"/>
    </row>
    <row r="8" spans="2:38" ht="36" customHeight="1" thickBot="1" x14ac:dyDescent="0.2">
      <c r="D8" s="17" t="s">
        <v>21</v>
      </c>
      <c r="E8" s="18" t="s">
        <v>14</v>
      </c>
      <c r="F8" s="19" t="s">
        <v>21</v>
      </c>
      <c r="G8" s="18" t="s">
        <v>14</v>
      </c>
      <c r="H8" s="19" t="s">
        <v>21</v>
      </c>
      <c r="I8" s="20" t="s">
        <v>14</v>
      </c>
      <c r="K8" s="121"/>
      <c r="L8" s="122"/>
      <c r="M8" s="122"/>
      <c r="N8" s="122"/>
      <c r="O8" s="122"/>
      <c r="P8" s="123"/>
      <c r="Q8" s="25"/>
      <c r="R8" s="25"/>
      <c r="S8" s="25"/>
      <c r="T8" s="25"/>
    </row>
    <row r="9" spans="2:38" ht="6" customHeight="1" thickBot="1" x14ac:dyDescent="0.2">
      <c r="B9" s="21"/>
      <c r="C9" s="21"/>
      <c r="D9" s="22"/>
      <c r="F9" s="22"/>
      <c r="H9" s="22"/>
    </row>
    <row r="10" spans="2:38" ht="27" customHeight="1" x14ac:dyDescent="0.15">
      <c r="B10" s="32" t="s">
        <v>23</v>
      </c>
      <c r="C10" s="33" t="s">
        <v>24</v>
      </c>
      <c r="D10" s="37"/>
      <c r="E10" s="38"/>
      <c r="F10" s="39"/>
      <c r="G10" s="38"/>
      <c r="H10" s="39"/>
      <c r="I10" s="40"/>
      <c r="K10" s="88">
        <f>COUNTA(E10,G10,I10,E12,G12,I12)</f>
        <v>0</v>
      </c>
      <c r="L10" s="7"/>
      <c r="M10" s="226" t="str">
        <f>IF(E10="","",E10)</f>
        <v/>
      </c>
      <c r="N10" s="227"/>
      <c r="O10" s="227"/>
      <c r="P10" s="227"/>
      <c r="Q10" s="228" t="str">
        <f>IF(G10="","",G10)</f>
        <v/>
      </c>
      <c r="R10" s="227"/>
      <c r="S10" s="227"/>
      <c r="T10" s="229"/>
      <c r="U10" s="227" t="str">
        <f>IF(I10="","",I10)</f>
        <v/>
      </c>
      <c r="V10" s="227"/>
      <c r="W10" s="227"/>
      <c r="X10" s="230"/>
      <c r="Y10" s="96" t="str">
        <f>IF(AND(M10="",AB11=1),"x",IF(AND(Y11=0,M11=""),"x",IF(AND(M11="(１) 北信地区在住の者。（一般・学生）",O11=""),"x",IF(AND(M11="(２) 北信地区の高校を卒業した大学・短大・専門学校の学生。",O11=""),"x",IF(AND(M11="",AB10=1),"x","")))))</f>
        <v/>
      </c>
      <c r="Z10" s="96" t="str">
        <f>IF(AND(Q10="",AC11=1),"x",IF(AND(Z11=0,Q11=""),"x",IF(AND(Q11="(１) 北信地区在住の者。（一般・学生）",S11=""),"x",IF(AND(Q11="(２) 北信地区の高校を卒業した大学・短大・専門学校の学生。",S11=""),"x",IF(AND(Q11="",AC10=1),"x","")))))</f>
        <v/>
      </c>
      <c r="AA10" s="96" t="str">
        <f>IF(AND(U10="",AD11=1),"x",IF(AND(AA11=0,U11=""),"x",IF(AND(U11="(１) 北信地区在住の者。（一般・学生）",W11=""),"x",IF(AND(U11="(２) 北信地区の高校を卒業した大学・短大・専門学校の学生。",W11=""),"x",IF(AND(U11="",AD10=1),"x","")))))</f>
        <v/>
      </c>
      <c r="AB10" s="96">
        <f>COUNTA(O11)</f>
        <v>0</v>
      </c>
      <c r="AC10" s="96">
        <f>COUNTA(S11)</f>
        <v>0</v>
      </c>
      <c r="AD10" s="96">
        <f>COUNTA(W11)</f>
        <v>0</v>
      </c>
      <c r="AE10" s="89" t="s">
        <v>91</v>
      </c>
      <c r="AF10" s="89" t="s">
        <v>92</v>
      </c>
      <c r="AG10" s="89" t="s">
        <v>143</v>
      </c>
      <c r="AH10" s="89" t="s">
        <v>144</v>
      </c>
      <c r="AI10" s="89"/>
      <c r="AJ10" s="89"/>
      <c r="AK10" s="89"/>
      <c r="AL10" s="89"/>
    </row>
    <row r="11" spans="2:38" ht="27" customHeight="1" thickBot="1" x14ac:dyDescent="0.2">
      <c r="B11" s="77"/>
      <c r="C11" s="78"/>
      <c r="D11" s="55"/>
      <c r="E11" s="41"/>
      <c r="F11" s="56"/>
      <c r="G11" s="41"/>
      <c r="H11" s="56"/>
      <c r="I11" s="42"/>
      <c r="K11" s="231" t="s">
        <v>126</v>
      </c>
      <c r="L11" s="232"/>
      <c r="M11" s="233"/>
      <c r="N11" s="234"/>
      <c r="O11" s="234"/>
      <c r="P11" s="235"/>
      <c r="Q11" s="236"/>
      <c r="R11" s="234"/>
      <c r="S11" s="234"/>
      <c r="T11" s="237"/>
      <c r="U11" s="238"/>
      <c r="V11" s="234"/>
      <c r="W11" s="234"/>
      <c r="X11" s="239"/>
      <c r="Y11" s="96">
        <f>COUNTBLANK(M10)</f>
        <v>1</v>
      </c>
      <c r="Z11" s="96">
        <f>COUNTBLANK(Q10)</f>
        <v>1</v>
      </c>
      <c r="AA11" s="96">
        <f>COUNTBLANK(U10)</f>
        <v>1</v>
      </c>
      <c r="AB11" s="96">
        <f>COUNTA(M11)</f>
        <v>0</v>
      </c>
      <c r="AC11" s="96">
        <f>COUNTA(Q11)</f>
        <v>0</v>
      </c>
      <c r="AD11" s="96">
        <f>COUNTA(U11)</f>
        <v>0</v>
      </c>
      <c r="AE11" s="89" t="s">
        <v>36</v>
      </c>
      <c r="AF11" s="89" t="s">
        <v>36</v>
      </c>
      <c r="AG11" s="89" t="s">
        <v>145</v>
      </c>
      <c r="AH11" s="89" t="s">
        <v>145</v>
      </c>
      <c r="AI11" s="89"/>
      <c r="AJ11" s="89"/>
      <c r="AK11" s="89"/>
      <c r="AL11" s="89"/>
    </row>
    <row r="12" spans="2:38" ht="27" customHeight="1" x14ac:dyDescent="0.15">
      <c r="B12" s="75"/>
      <c r="C12" s="34" t="s">
        <v>22</v>
      </c>
      <c r="D12" s="109"/>
      <c r="E12" s="110"/>
      <c r="F12" s="111"/>
      <c r="G12" s="110"/>
      <c r="H12" s="111"/>
      <c r="I12" s="112"/>
      <c r="K12" s="231"/>
      <c r="L12" s="232"/>
      <c r="M12" s="240" t="str">
        <f>IF(E12="","",E12)</f>
        <v/>
      </c>
      <c r="N12" s="241"/>
      <c r="O12" s="241"/>
      <c r="P12" s="241"/>
      <c r="Q12" s="242" t="str">
        <f>IF(G12="","",G12)</f>
        <v/>
      </c>
      <c r="R12" s="241"/>
      <c r="S12" s="241"/>
      <c r="T12" s="243"/>
      <c r="U12" s="241" t="str">
        <f>IF(I12="","",I12)</f>
        <v/>
      </c>
      <c r="V12" s="241"/>
      <c r="W12" s="241"/>
      <c r="X12" s="244"/>
      <c r="Y12" s="96" t="str">
        <f>IF(AND(M12="",AB13=1),"x",IF(AND(Y13=0,M13=""),"x",IF(AND(M13="(１) 北信地区在住の者。（一般・学生）",O13=""),"x",IF(AND(M13="(２) 北信地区の高校を卒業した大学・短大・専門学校の学生。",O13=""),"x",IF(AND(M13="",AB12=1),"x","")))))</f>
        <v/>
      </c>
      <c r="Z12" s="96" t="str">
        <f>IF(AND(Q12="",AC13=1),"x",IF(AND(Z13=0,Q13=""),"x",IF(AND(Q13="(１) 北信地区在住の者。（一般・学生）",S13=""),"x",IF(AND(Q13="(２) 北信地区の高校を卒業した大学・短大・専門学校の学生。",S13=""),"x",IF(AND(Q13="",AC12=1),"x","")))))</f>
        <v/>
      </c>
      <c r="AA12" s="96" t="str">
        <f>IF(AND(U12="",AD13=1),"x",IF(AND(AA13=0,U13=""),"x",IF(AND(U13="(１) 北信地区在住の者。（一般・学生）",W13=""),"x",IF(AND(U13="(２) 北信地区の高校を卒業した大学・短大・専門学校の学生。",W13=""),"x",IF(AND(U13="",AD12=1),"x","")))))</f>
        <v/>
      </c>
      <c r="AB12" s="96">
        <f>COUNTA(O13)</f>
        <v>0</v>
      </c>
      <c r="AC12" s="96">
        <f>COUNTA(S13)</f>
        <v>0</v>
      </c>
      <c r="AD12" s="96">
        <f>COUNTA(W13)</f>
        <v>0</v>
      </c>
      <c r="AE12" s="89">
        <v>1</v>
      </c>
      <c r="AF12" s="89">
        <v>2</v>
      </c>
      <c r="AG12" s="89">
        <v>3</v>
      </c>
      <c r="AH12" s="89"/>
      <c r="AI12" s="89"/>
      <c r="AJ12" s="89"/>
      <c r="AK12" s="89"/>
      <c r="AL12" s="89"/>
    </row>
    <row r="13" spans="2:38" ht="27" customHeight="1" thickBot="1" x14ac:dyDescent="0.2">
      <c r="B13" s="76"/>
      <c r="C13" s="43"/>
      <c r="D13" s="57"/>
      <c r="E13" s="44"/>
      <c r="F13" s="57"/>
      <c r="G13" s="44"/>
      <c r="H13" s="57"/>
      <c r="I13" s="79"/>
      <c r="K13" s="88"/>
      <c r="L13" s="89"/>
      <c r="M13" s="221"/>
      <c r="N13" s="210"/>
      <c r="O13" s="210"/>
      <c r="P13" s="222"/>
      <c r="Q13" s="223"/>
      <c r="R13" s="210"/>
      <c r="S13" s="210"/>
      <c r="T13" s="224"/>
      <c r="U13" s="225"/>
      <c r="V13" s="210"/>
      <c r="W13" s="210"/>
      <c r="X13" s="211"/>
      <c r="Y13" s="96">
        <f>COUNTBLANK(M12)</f>
        <v>1</v>
      </c>
      <c r="Z13" s="96">
        <f>COUNTBLANK(Q12)</f>
        <v>1</v>
      </c>
      <c r="AA13" s="96">
        <f>COUNTBLANK(U12)</f>
        <v>1</v>
      </c>
      <c r="AB13" s="96">
        <f>COUNTA(M13)</f>
        <v>0</v>
      </c>
      <c r="AC13" s="96">
        <f>COUNTA(Q13)</f>
        <v>0</v>
      </c>
      <c r="AD13" s="96">
        <f>COUNTA(U13)</f>
        <v>0</v>
      </c>
      <c r="AE13" s="88"/>
      <c r="AF13" s="88"/>
      <c r="AG13" s="88"/>
    </row>
    <row r="14" spans="2:38" ht="6" customHeight="1" thickBot="1" x14ac:dyDescent="0.2">
      <c r="K14" s="88"/>
      <c r="L14" s="88"/>
      <c r="M14" s="88"/>
      <c r="N14" s="88"/>
      <c r="O14" s="88"/>
      <c r="P14" s="88"/>
      <c r="Q14" s="88"/>
      <c r="R14" s="88"/>
      <c r="S14" s="88"/>
      <c r="T14" s="88"/>
      <c r="U14" s="88"/>
      <c r="V14" s="88"/>
      <c r="W14" s="88"/>
      <c r="X14" s="88"/>
      <c r="Y14" s="96"/>
      <c r="Z14" s="96"/>
      <c r="AA14" s="96"/>
      <c r="AB14" s="96"/>
      <c r="AC14" s="96"/>
      <c r="AD14" s="88"/>
      <c r="AE14" s="88"/>
      <c r="AF14" s="88"/>
      <c r="AG14" s="88"/>
    </row>
    <row r="15" spans="2:38" ht="27" customHeight="1" x14ac:dyDescent="0.15">
      <c r="B15" s="32" t="s">
        <v>23</v>
      </c>
      <c r="C15" s="33" t="s">
        <v>24</v>
      </c>
      <c r="D15" s="37"/>
      <c r="E15" s="38"/>
      <c r="F15" s="39"/>
      <c r="G15" s="38"/>
      <c r="H15" s="39"/>
      <c r="I15" s="40"/>
      <c r="K15" s="88">
        <f>COUNTA(E15,G15,I15,E17,G17,I17)</f>
        <v>0</v>
      </c>
      <c r="L15" s="88"/>
      <c r="M15" s="226" t="str">
        <f>IF(E15="","",E15)</f>
        <v/>
      </c>
      <c r="N15" s="227"/>
      <c r="O15" s="227"/>
      <c r="P15" s="227"/>
      <c r="Q15" s="228" t="str">
        <f>IF(G15="","",G15)</f>
        <v/>
      </c>
      <c r="R15" s="227"/>
      <c r="S15" s="227"/>
      <c r="T15" s="229"/>
      <c r="U15" s="227" t="str">
        <f>IF(I15="","",I15)</f>
        <v/>
      </c>
      <c r="V15" s="227"/>
      <c r="W15" s="227"/>
      <c r="X15" s="230"/>
      <c r="Y15" s="96" t="str">
        <f>IF(AND(M15="",AB16=1),"x",IF(AND(Y16=0,M16=""),"x",IF(AND(M16="(１) 北信地区在住の者。（一般・学生）",O16=""),"x",IF(AND(M16="(２) 北信地区の高校を卒業した大学・短大・専門学校の学生。",O16=""),"x",IF(AND(M16="",AB15=1),"x","")))))</f>
        <v/>
      </c>
      <c r="Z15" s="96" t="str">
        <f>IF(AND(Q15="",AC16=1),"x",IF(AND(Z16=0,Q16=""),"x",IF(AND(Q16="(１) 北信地区在住の者。（一般・学生）",S16=""),"x",IF(AND(Q16="(２) 北信地区の高校を卒業した大学・短大・専門学校の学生。",S16=""),"x",IF(AND(Q16="",AC15=1),"x","")))))</f>
        <v/>
      </c>
      <c r="AA15" s="96" t="str">
        <f>IF(AND(U15="",AD16=1),"x",IF(AND(AA16=0,U16=""),"x",IF(AND(U16="(１) 北信地区在住の者。（一般・学生）",W16=""),"x",IF(AND(U16="(２) 北信地区の高校を卒業した大学・短大・専門学校の学生。",W16=""),"x",IF(AND(U16="",AD15=1),"x","")))))</f>
        <v/>
      </c>
      <c r="AB15" s="96">
        <f>COUNTA(O16)</f>
        <v>0</v>
      </c>
      <c r="AC15" s="96">
        <f>COUNTA(S16)</f>
        <v>0</v>
      </c>
      <c r="AD15" s="96">
        <f>COUNTA(W16)</f>
        <v>0</v>
      </c>
      <c r="AE15" s="88" t="s">
        <v>134</v>
      </c>
      <c r="AF15" s="88"/>
      <c r="AG15" s="88"/>
    </row>
    <row r="16" spans="2:38" ht="27" customHeight="1" thickBot="1" x14ac:dyDescent="0.2">
      <c r="B16" s="77"/>
      <c r="C16" s="78"/>
      <c r="D16" s="55"/>
      <c r="E16" s="41"/>
      <c r="F16" s="56"/>
      <c r="G16" s="41"/>
      <c r="H16" s="56"/>
      <c r="I16" s="42"/>
      <c r="K16" s="231" t="s">
        <v>126</v>
      </c>
      <c r="L16" s="232"/>
      <c r="M16" s="233"/>
      <c r="N16" s="234"/>
      <c r="O16" s="234"/>
      <c r="P16" s="235"/>
      <c r="Q16" s="236"/>
      <c r="R16" s="234"/>
      <c r="S16" s="234"/>
      <c r="T16" s="237"/>
      <c r="U16" s="238"/>
      <c r="V16" s="234"/>
      <c r="W16" s="234"/>
      <c r="X16" s="239"/>
      <c r="Y16" s="96">
        <f>COUNTBLANK(M15)</f>
        <v>1</v>
      </c>
      <c r="Z16" s="96">
        <f>COUNTBLANK(Q15)</f>
        <v>1</v>
      </c>
      <c r="AA16" s="96">
        <f>COUNTBLANK(U15)</f>
        <v>1</v>
      </c>
      <c r="AB16" s="96">
        <f>COUNTA(M16)</f>
        <v>0</v>
      </c>
      <c r="AC16" s="96">
        <f>COUNTA(Q16)</f>
        <v>0</v>
      </c>
      <c r="AD16" s="96">
        <f>COUNTA(U16)</f>
        <v>0</v>
      </c>
      <c r="AE16" s="88" t="s">
        <v>139</v>
      </c>
      <c r="AF16" s="88"/>
      <c r="AG16" s="88"/>
    </row>
    <row r="17" spans="2:33" ht="27" customHeight="1" x14ac:dyDescent="0.15">
      <c r="B17" s="75"/>
      <c r="C17" s="34" t="s">
        <v>22</v>
      </c>
      <c r="D17" s="109"/>
      <c r="E17" s="110"/>
      <c r="F17" s="111"/>
      <c r="G17" s="110"/>
      <c r="H17" s="111"/>
      <c r="I17" s="112"/>
      <c r="K17" s="231"/>
      <c r="L17" s="232"/>
      <c r="M17" s="240" t="str">
        <f>IF(E17="","",E17)</f>
        <v/>
      </c>
      <c r="N17" s="241"/>
      <c r="O17" s="241"/>
      <c r="P17" s="241"/>
      <c r="Q17" s="242" t="str">
        <f>IF(G17="","",G17)</f>
        <v/>
      </c>
      <c r="R17" s="241"/>
      <c r="S17" s="241"/>
      <c r="T17" s="243"/>
      <c r="U17" s="241" t="str">
        <f>IF(I17="","",I17)</f>
        <v/>
      </c>
      <c r="V17" s="241"/>
      <c r="W17" s="241"/>
      <c r="X17" s="244"/>
      <c r="Y17" s="96" t="str">
        <f>IF(AND(M17="",AB18=1),"x",IF(AND(Y18=0,M18=""),"x",IF(AND(M18="(１) 北信地区在住の者。（一般・学生）",O18=""),"x",IF(AND(M18="(２) 北信地区の高校を卒業した大学・短大・専門学校の学生。",O18=""),"x",IF(AND(M18="",AB17=1),"x","")))))</f>
        <v/>
      </c>
      <c r="Z17" s="96" t="str">
        <f>IF(AND(Q17="",AC18=1),"x",IF(AND(Z18=0,Q18=""),"x",IF(AND(Q18="(１) 北信地区在住の者。（一般・学生）",S18=""),"x",IF(AND(Q18="(２) 北信地区の高校を卒業した大学・短大・専門学校の学生。",S18=""),"x",IF(AND(Q18="",AC17=1),"x","")))))</f>
        <v/>
      </c>
      <c r="AA17" s="96" t="str">
        <f>IF(AND(U17="",AD18=1),"x",IF(AND(AA18=0,U18=""),"x",IF(AND(U18="(１) 北信地区在住の者。（一般・学生）",W18=""),"x",IF(AND(U18="(２) 北信地区の高校を卒業した大学・短大・専門学校の学生。",W18=""),"x",IF(AND(U18="",AD17=1),"x","")))))</f>
        <v/>
      </c>
      <c r="AB17" s="96">
        <f>COUNTA(O18)</f>
        <v>0</v>
      </c>
      <c r="AC17" s="96">
        <f>COUNTA(S18)</f>
        <v>0</v>
      </c>
      <c r="AD17" s="96">
        <f>COUNTA(W18)</f>
        <v>0</v>
      </c>
      <c r="AE17" s="88" t="s">
        <v>140</v>
      </c>
    </row>
    <row r="18" spans="2:33" ht="27" customHeight="1" thickBot="1" x14ac:dyDescent="0.2">
      <c r="B18" s="76"/>
      <c r="C18" s="43"/>
      <c r="D18" s="57"/>
      <c r="E18" s="44"/>
      <c r="F18" s="57"/>
      <c r="G18" s="44"/>
      <c r="H18" s="57"/>
      <c r="I18" s="79"/>
      <c r="K18" s="88"/>
      <c r="L18" s="88"/>
      <c r="M18" s="221"/>
      <c r="N18" s="210"/>
      <c r="O18" s="210"/>
      <c r="P18" s="222"/>
      <c r="Q18" s="223"/>
      <c r="R18" s="210"/>
      <c r="S18" s="210"/>
      <c r="T18" s="224"/>
      <c r="U18" s="225"/>
      <c r="V18" s="210"/>
      <c r="W18" s="210"/>
      <c r="X18" s="211"/>
      <c r="Y18" s="96">
        <f>COUNTBLANK(M17)</f>
        <v>1</v>
      </c>
      <c r="Z18" s="96">
        <f>COUNTBLANK(Q17)</f>
        <v>1</v>
      </c>
      <c r="AA18" s="96">
        <f>COUNTBLANK(U17)</f>
        <v>1</v>
      </c>
      <c r="AB18" s="96">
        <f>COUNTA(M18)</f>
        <v>0</v>
      </c>
      <c r="AC18" s="96">
        <f>COUNTA(Q18)</f>
        <v>0</v>
      </c>
      <c r="AD18" s="96">
        <f>COUNTA(U18)</f>
        <v>0</v>
      </c>
      <c r="AE18" s="88">
        <v>1</v>
      </c>
      <c r="AF18" s="88"/>
      <c r="AG18" s="108"/>
    </row>
    <row r="19" spans="2:33" ht="6" customHeight="1" thickBot="1" x14ac:dyDescent="0.2">
      <c r="K19" s="88"/>
      <c r="L19" s="88"/>
      <c r="M19" s="88"/>
      <c r="N19" s="88"/>
      <c r="O19" s="88"/>
      <c r="P19" s="88"/>
      <c r="Q19" s="88"/>
      <c r="R19" s="88"/>
      <c r="S19" s="88"/>
      <c r="T19" s="88"/>
      <c r="U19" s="88"/>
      <c r="V19" s="88"/>
      <c r="W19" s="88"/>
      <c r="X19" s="88"/>
      <c r="Y19" s="96"/>
      <c r="Z19" s="96"/>
      <c r="AA19" s="96"/>
      <c r="AB19" s="96"/>
      <c r="AC19" s="96"/>
      <c r="AD19" s="88"/>
      <c r="AE19" s="88">
        <v>2</v>
      </c>
      <c r="AF19" s="88"/>
      <c r="AG19" s="88"/>
    </row>
    <row r="20" spans="2:33" ht="27" customHeight="1" x14ac:dyDescent="0.15">
      <c r="B20" s="32" t="s">
        <v>23</v>
      </c>
      <c r="C20" s="33" t="s">
        <v>24</v>
      </c>
      <c r="D20" s="37"/>
      <c r="E20" s="38"/>
      <c r="F20" s="39"/>
      <c r="G20" s="38"/>
      <c r="H20" s="39"/>
      <c r="I20" s="40"/>
      <c r="K20" s="88">
        <f>COUNTA(E20,G20,I20,E22,G22,I22)</f>
        <v>0</v>
      </c>
      <c r="L20" s="88"/>
      <c r="M20" s="226" t="str">
        <f>IF(E20="","",E20)</f>
        <v/>
      </c>
      <c r="N20" s="227"/>
      <c r="O20" s="227"/>
      <c r="P20" s="227"/>
      <c r="Q20" s="228" t="str">
        <f>IF(G20="","",G20)</f>
        <v/>
      </c>
      <c r="R20" s="227"/>
      <c r="S20" s="227"/>
      <c r="T20" s="229"/>
      <c r="U20" s="227" t="str">
        <f>IF(I20="","",I20)</f>
        <v/>
      </c>
      <c r="V20" s="227"/>
      <c r="W20" s="227"/>
      <c r="X20" s="230"/>
      <c r="Y20" s="96" t="str">
        <f>IF(AND(M20="",AB21=1),"x",IF(AND(Y21=0,M21=""),"x",IF(AND(M21="(１) 北信地区在住の者。（一般・学生）",O21=""),"x",IF(AND(M21="(２) 北信地区の高校を卒業した大学・短大・専門学校の学生。",O21=""),"x",IF(AND(M21="",AB20=1),"x","")))))</f>
        <v/>
      </c>
      <c r="Z20" s="96" t="str">
        <f>IF(AND(Q20="",AC21=1),"x",IF(AND(Z21=0,Q21=""),"x",IF(AND(Q21="(１) 北信地区在住の者。（一般・学生）",S21=""),"x",IF(AND(Q21="(２) 北信地区の高校を卒業した大学・短大・専門学校の学生。",S21=""),"x",IF(AND(Q21="",AC20=1),"x","")))))</f>
        <v/>
      </c>
      <c r="AA20" s="96" t="str">
        <f>IF(AND(U20="",AD21=1),"x",IF(AND(AA21=0,U21=""),"x",IF(AND(U21="(１) 北信地区在住の者。（一般・学生）",W21=""),"x",IF(AND(U21="(２) 北信地区の高校を卒業した大学・短大・専門学校の学生。",W21=""),"x",IF(AND(U21="",AD20=1),"x","")))))</f>
        <v/>
      </c>
      <c r="AB20" s="96">
        <f>COUNTA(O21)</f>
        <v>0</v>
      </c>
      <c r="AC20" s="96">
        <f>COUNTA(S21)</f>
        <v>0</v>
      </c>
      <c r="AD20" s="96">
        <f>COUNTA(W21)</f>
        <v>0</v>
      </c>
      <c r="AE20" s="88">
        <v>3</v>
      </c>
      <c r="AF20" s="88"/>
      <c r="AG20" s="88"/>
    </row>
    <row r="21" spans="2:33" ht="27" customHeight="1" thickBot="1" x14ac:dyDescent="0.2">
      <c r="B21" s="77"/>
      <c r="C21" s="78"/>
      <c r="D21" s="55"/>
      <c r="E21" s="41"/>
      <c r="F21" s="56"/>
      <c r="G21" s="41"/>
      <c r="H21" s="56"/>
      <c r="I21" s="42"/>
      <c r="K21" s="231" t="s">
        <v>126</v>
      </c>
      <c r="L21" s="232"/>
      <c r="M21" s="233"/>
      <c r="N21" s="234"/>
      <c r="O21" s="234"/>
      <c r="P21" s="235"/>
      <c r="Q21" s="236"/>
      <c r="R21" s="234"/>
      <c r="S21" s="234"/>
      <c r="T21" s="237"/>
      <c r="U21" s="238"/>
      <c r="V21" s="234"/>
      <c r="W21" s="234"/>
      <c r="X21" s="239"/>
      <c r="Y21" s="96">
        <f>COUNTBLANK(M20)</f>
        <v>1</v>
      </c>
      <c r="Z21" s="96">
        <f>COUNTBLANK(Q20)</f>
        <v>1</v>
      </c>
      <c r="AA21" s="96">
        <f>COUNTBLANK(U20)</f>
        <v>1</v>
      </c>
      <c r="AB21" s="96">
        <f>COUNTA(M21)</f>
        <v>0</v>
      </c>
      <c r="AC21" s="96">
        <f>COUNTA(Q21)</f>
        <v>0</v>
      </c>
      <c r="AD21" s="96">
        <f>COUNTA(U21)</f>
        <v>0</v>
      </c>
      <c r="AE21" s="88"/>
      <c r="AF21" s="88"/>
      <c r="AG21" s="88"/>
    </row>
    <row r="22" spans="2:33" ht="27" customHeight="1" x14ac:dyDescent="0.15">
      <c r="B22" s="75"/>
      <c r="C22" s="34" t="s">
        <v>22</v>
      </c>
      <c r="D22" s="109"/>
      <c r="E22" s="110"/>
      <c r="F22" s="111"/>
      <c r="G22" s="110"/>
      <c r="H22" s="111"/>
      <c r="I22" s="112"/>
      <c r="K22" s="231"/>
      <c r="L22" s="232"/>
      <c r="M22" s="240" t="str">
        <f>IF(E22="","",E22)</f>
        <v/>
      </c>
      <c r="N22" s="241"/>
      <c r="O22" s="241"/>
      <c r="P22" s="241"/>
      <c r="Q22" s="242" t="str">
        <f>IF(G22="","",G22)</f>
        <v/>
      </c>
      <c r="R22" s="241"/>
      <c r="S22" s="241"/>
      <c r="T22" s="243"/>
      <c r="U22" s="241" t="str">
        <f>IF(I22="","",I22)</f>
        <v/>
      </c>
      <c r="V22" s="241"/>
      <c r="W22" s="241"/>
      <c r="X22" s="244"/>
      <c r="Y22" s="96" t="str">
        <f>IF(AND(M22="",AB23=1),"x",IF(AND(Y23=0,M23=""),"x",IF(AND(M23="(１) 北信地区在住の者。（一般・学生）",O23=""),"x",IF(AND(M23="(２) 北信地区の高校を卒業した大学・短大・専門学校の学生。",O23=""),"x",IF(AND(M23="",AB22=1),"x","")))))</f>
        <v/>
      </c>
      <c r="Z22" s="96" t="str">
        <f>IF(AND(Q22="",AC23=1),"x",IF(AND(Z23=0,Q23=""),"x",IF(AND(Q23="(１) 北信地区在住の者。（一般・学生）",S23=""),"x",IF(AND(Q23="(２) 北信地区の高校を卒業した大学・短大・専門学校の学生。",S23=""),"x",IF(AND(Q23="",AC22=1),"x","")))))</f>
        <v/>
      </c>
      <c r="AA22" s="96" t="str">
        <f>IF(AND(U22="",AD23=1),"x",IF(AND(AA23=0,U23=""),"x",IF(AND(U23="(１) 北信地区在住の者。（一般・学生）",W23=""),"x",IF(AND(U23="(２) 北信地区の高校を卒業した大学・短大・専門学校の学生。",W23=""),"x",IF(AND(U23="",AD22=1),"x","")))))</f>
        <v/>
      </c>
      <c r="AB22" s="96">
        <f>COUNTA(O23)</f>
        <v>0</v>
      </c>
      <c r="AC22" s="96">
        <f>COUNTA(S23)</f>
        <v>0</v>
      </c>
      <c r="AD22" s="96">
        <f>COUNTA(W23)</f>
        <v>0</v>
      </c>
      <c r="AE22" s="88"/>
      <c r="AF22" s="88"/>
      <c r="AG22" s="88"/>
    </row>
    <row r="23" spans="2:33" ht="27.75" customHeight="1" thickBot="1" x14ac:dyDescent="0.2">
      <c r="B23" s="76"/>
      <c r="C23" s="43"/>
      <c r="D23" s="57"/>
      <c r="E23" s="44"/>
      <c r="F23" s="57"/>
      <c r="G23" s="44"/>
      <c r="H23" s="57"/>
      <c r="I23" s="79"/>
      <c r="K23" s="88"/>
      <c r="L23" s="88"/>
      <c r="M23" s="221"/>
      <c r="N23" s="210"/>
      <c r="O23" s="210"/>
      <c r="P23" s="222"/>
      <c r="Q23" s="223"/>
      <c r="R23" s="210"/>
      <c r="S23" s="210"/>
      <c r="T23" s="224"/>
      <c r="U23" s="225"/>
      <c r="V23" s="210"/>
      <c r="W23" s="210"/>
      <c r="X23" s="211"/>
      <c r="Y23" s="96">
        <f>COUNTBLANK(M22)</f>
        <v>1</v>
      </c>
      <c r="Z23" s="96">
        <f>COUNTBLANK(Q22)</f>
        <v>1</v>
      </c>
      <c r="AA23" s="96">
        <f>COUNTBLANK(U22)</f>
        <v>1</v>
      </c>
      <c r="AB23" s="96">
        <f>COUNTA(M23)</f>
        <v>0</v>
      </c>
      <c r="AC23" s="96">
        <f>COUNTA(Q23)</f>
        <v>0</v>
      </c>
      <c r="AD23" s="96">
        <f>COUNTA(U23)</f>
        <v>0</v>
      </c>
      <c r="AE23" s="88"/>
      <c r="AF23" s="88"/>
      <c r="AG23" s="88"/>
    </row>
    <row r="24" spans="2:33" ht="6" customHeight="1" thickBot="1" x14ac:dyDescent="0.2">
      <c r="K24" s="88"/>
      <c r="L24" s="88"/>
      <c r="M24" s="88"/>
      <c r="N24" s="88"/>
      <c r="O24" s="88"/>
      <c r="P24" s="88"/>
      <c r="Q24" s="88"/>
      <c r="R24" s="88"/>
      <c r="S24" s="88"/>
      <c r="T24" s="88"/>
      <c r="U24" s="88"/>
      <c r="V24" s="88"/>
      <c r="W24" s="88"/>
      <c r="X24" s="88"/>
      <c r="Y24" s="96"/>
      <c r="Z24" s="96"/>
      <c r="AA24" s="96"/>
      <c r="AB24" s="96"/>
      <c r="AC24" s="96"/>
      <c r="AD24" s="88"/>
      <c r="AE24" s="88"/>
      <c r="AF24" s="88"/>
      <c r="AG24" s="88"/>
    </row>
    <row r="25" spans="2:33" ht="27" customHeight="1" x14ac:dyDescent="0.15">
      <c r="B25" s="32" t="s">
        <v>23</v>
      </c>
      <c r="C25" s="33" t="s">
        <v>24</v>
      </c>
      <c r="D25" s="37"/>
      <c r="E25" s="38"/>
      <c r="F25" s="39"/>
      <c r="G25" s="38"/>
      <c r="H25" s="39"/>
      <c r="I25" s="40"/>
      <c r="K25" s="88">
        <f>COUNTA(E25,G25,I25,E27,G27,I27)</f>
        <v>0</v>
      </c>
      <c r="L25" s="88"/>
      <c r="M25" s="226" t="str">
        <f>IF(E25="","",E25)</f>
        <v/>
      </c>
      <c r="N25" s="227"/>
      <c r="O25" s="227"/>
      <c r="P25" s="227"/>
      <c r="Q25" s="228" t="str">
        <f>IF(G25="","",G25)</f>
        <v/>
      </c>
      <c r="R25" s="227"/>
      <c r="S25" s="227"/>
      <c r="T25" s="229"/>
      <c r="U25" s="227" t="str">
        <f>IF(I25="","",I25)</f>
        <v/>
      </c>
      <c r="V25" s="227"/>
      <c r="W25" s="227"/>
      <c r="X25" s="230"/>
      <c r="Y25" s="96" t="str">
        <f>IF(AND(M25="",AB26=1),"x",IF(AND(Y26=0,M26=""),"x",IF(AND(M26="(１) 北信地区在住の者。（一般・学生）",O26=""),"x",IF(AND(M26="(２) 北信地区の高校を卒業した大学・短大・専門学校の学生。",O26=""),"x",IF(AND(M26="",AB25=1),"x","")))))</f>
        <v/>
      </c>
      <c r="Z25" s="96" t="str">
        <f>IF(AND(Q25="",AC26=1),"x",IF(AND(Z26=0,Q26=""),"x",IF(AND(Q26="(１) 北信地区在住の者。（一般・学生）",S26=""),"x",IF(AND(Q26="(２) 北信地区の高校を卒業した大学・短大・専門学校の学生。",S26=""),"x",IF(AND(Q26="",AC25=1),"x","")))))</f>
        <v/>
      </c>
      <c r="AA25" s="96" t="str">
        <f>IF(AND(U25="",AD26=1),"x",IF(AND(AA26=0,U26=""),"x",IF(AND(U26="(１) 北信地区在住の者。（一般・学生）",W26=""),"x",IF(AND(U26="(２) 北信地区の高校を卒業した大学・短大・専門学校の学生。",W26=""),"x",IF(AND(U26="",AD25=1),"x","")))))</f>
        <v/>
      </c>
      <c r="AB25" s="96">
        <f>COUNTA(O26)</f>
        <v>0</v>
      </c>
      <c r="AC25" s="96">
        <f>COUNTA(S26)</f>
        <v>0</v>
      </c>
      <c r="AD25" s="96">
        <f>COUNTA(W26)</f>
        <v>0</v>
      </c>
      <c r="AE25" s="88"/>
      <c r="AF25" s="88"/>
      <c r="AG25" s="88"/>
    </row>
    <row r="26" spans="2:33" ht="27" customHeight="1" thickBot="1" x14ac:dyDescent="0.2">
      <c r="B26" s="77"/>
      <c r="C26" s="78"/>
      <c r="D26" s="55"/>
      <c r="E26" s="41"/>
      <c r="F26" s="56"/>
      <c r="G26" s="41"/>
      <c r="H26" s="56"/>
      <c r="I26" s="42"/>
      <c r="K26" s="231" t="s">
        <v>126</v>
      </c>
      <c r="L26" s="232"/>
      <c r="M26" s="233"/>
      <c r="N26" s="234"/>
      <c r="O26" s="234"/>
      <c r="P26" s="235"/>
      <c r="Q26" s="236"/>
      <c r="R26" s="234"/>
      <c r="S26" s="234"/>
      <c r="T26" s="237"/>
      <c r="U26" s="238"/>
      <c r="V26" s="234"/>
      <c r="W26" s="234"/>
      <c r="X26" s="239"/>
      <c r="Y26" s="96">
        <f>COUNTBLANK(M25)</f>
        <v>1</v>
      </c>
      <c r="Z26" s="96">
        <f>COUNTBLANK(Q25)</f>
        <v>1</v>
      </c>
      <c r="AA26" s="96">
        <f>COUNTBLANK(U25)</f>
        <v>1</v>
      </c>
      <c r="AB26" s="96">
        <f>COUNTA(M26)</f>
        <v>0</v>
      </c>
      <c r="AC26" s="96">
        <f>COUNTA(Q26)</f>
        <v>0</v>
      </c>
      <c r="AD26" s="96">
        <f>COUNTA(U26)</f>
        <v>0</v>
      </c>
      <c r="AE26" s="88"/>
      <c r="AF26" s="88"/>
      <c r="AG26" s="88"/>
    </row>
    <row r="27" spans="2:33" ht="27" customHeight="1" x14ac:dyDescent="0.15">
      <c r="B27" s="75"/>
      <c r="C27" s="34" t="s">
        <v>22</v>
      </c>
      <c r="D27" s="109"/>
      <c r="E27" s="110"/>
      <c r="F27" s="111"/>
      <c r="G27" s="110"/>
      <c r="H27" s="111"/>
      <c r="I27" s="112"/>
      <c r="K27" s="231"/>
      <c r="L27" s="232"/>
      <c r="M27" s="240" t="str">
        <f>IF(E27="","",E27)</f>
        <v/>
      </c>
      <c r="N27" s="241"/>
      <c r="O27" s="241"/>
      <c r="P27" s="241"/>
      <c r="Q27" s="242" t="str">
        <f>IF(G27="","",G27)</f>
        <v/>
      </c>
      <c r="R27" s="241"/>
      <c r="S27" s="241"/>
      <c r="T27" s="243"/>
      <c r="U27" s="241" t="str">
        <f>IF(I27="","",I27)</f>
        <v/>
      </c>
      <c r="V27" s="241"/>
      <c r="W27" s="241"/>
      <c r="X27" s="244"/>
      <c r="Y27" s="96" t="str">
        <f>IF(AND(M27="",AB28=1),"x",IF(AND(Y28=0,M28=""),"x",IF(AND(M28="(１) 北信地区在住の者。（一般・学生）",O28=""),"x",IF(AND(M28="(２) 北信地区の高校を卒業した大学・短大・専門学校の学生。",O28=""),"x",IF(AND(M28="",AB27=1),"x","")))))</f>
        <v/>
      </c>
      <c r="Z27" s="96" t="str">
        <f>IF(AND(Q27="",AC28=1),"x",IF(AND(Z28=0,Q28=""),"x",IF(AND(Q28="(１) 北信地区在住の者。（一般・学生）",S28=""),"x",IF(AND(Q28="(２) 北信地区の高校を卒業した大学・短大・専門学校の学生。",S28=""),"x",IF(AND(Q28="",AC27=1),"x","")))))</f>
        <v/>
      </c>
      <c r="AA27" s="96" t="str">
        <f>IF(AND(U27="",AD28=1),"x",IF(AND(AA28=0,U28=""),"x",IF(AND(U28="(１) 北信地区在住の者。（一般・学生）",W28=""),"x",IF(AND(U28="(２) 北信地区の高校を卒業した大学・短大・専門学校の学生。",W28=""),"x",IF(AND(U28="",AD27=1),"x","")))))</f>
        <v/>
      </c>
      <c r="AB27" s="96">
        <f>COUNTA(O28)</f>
        <v>0</v>
      </c>
      <c r="AC27" s="96">
        <f>COUNTA(S28)</f>
        <v>0</v>
      </c>
      <c r="AD27" s="96">
        <f>COUNTA(W28)</f>
        <v>0</v>
      </c>
      <c r="AE27" s="88"/>
      <c r="AF27" s="88"/>
      <c r="AG27" s="88"/>
    </row>
    <row r="28" spans="2:33" ht="27.75" customHeight="1" thickBot="1" x14ac:dyDescent="0.2">
      <c r="B28" s="76"/>
      <c r="C28" s="43"/>
      <c r="D28" s="57"/>
      <c r="E28" s="44"/>
      <c r="F28" s="57"/>
      <c r="G28" s="44"/>
      <c r="H28" s="57"/>
      <c r="I28" s="79"/>
      <c r="K28" s="88"/>
      <c r="L28" s="88"/>
      <c r="M28" s="221"/>
      <c r="N28" s="210"/>
      <c r="O28" s="210"/>
      <c r="P28" s="222"/>
      <c r="Q28" s="223"/>
      <c r="R28" s="210"/>
      <c r="S28" s="210"/>
      <c r="T28" s="224"/>
      <c r="U28" s="225"/>
      <c r="V28" s="210"/>
      <c r="W28" s="210"/>
      <c r="X28" s="211"/>
      <c r="Y28" s="96">
        <f>COUNTBLANK(M27)</f>
        <v>1</v>
      </c>
      <c r="Z28" s="96">
        <f>COUNTBLANK(Q27)</f>
        <v>1</v>
      </c>
      <c r="AA28" s="96">
        <f>COUNTBLANK(U27)</f>
        <v>1</v>
      </c>
      <c r="AB28" s="96">
        <f>COUNTA(M28)</f>
        <v>0</v>
      </c>
      <c r="AC28" s="96">
        <f>COUNTA(Q28)</f>
        <v>0</v>
      </c>
      <c r="AD28" s="96">
        <f>COUNTA(U28)</f>
        <v>0</v>
      </c>
      <c r="AE28" s="88"/>
      <c r="AF28" s="88"/>
      <c r="AG28" s="88"/>
    </row>
    <row r="29" spans="2:33" ht="6" customHeight="1" x14ac:dyDescent="0.15">
      <c r="K29" s="7"/>
      <c r="L29" s="88"/>
      <c r="M29" s="88"/>
      <c r="N29" s="88"/>
      <c r="O29" s="88"/>
      <c r="P29" s="88"/>
      <c r="Q29" s="88"/>
      <c r="R29" s="88"/>
      <c r="S29" s="88"/>
      <c r="T29" s="88"/>
      <c r="U29" s="88"/>
      <c r="V29" s="88"/>
      <c r="W29" s="88"/>
      <c r="X29" s="88"/>
    </row>
    <row r="30" spans="2:33" ht="21" customHeight="1" thickBot="1" x14ac:dyDescent="0.2">
      <c r="K30" s="7"/>
      <c r="L30" s="88"/>
      <c r="M30" s="107" t="s">
        <v>127</v>
      </c>
      <c r="N30" s="107"/>
      <c r="O30" s="107"/>
      <c r="P30" s="88"/>
      <c r="Q30" s="88"/>
      <c r="R30" s="88"/>
      <c r="S30" s="88"/>
      <c r="T30" s="88"/>
      <c r="U30" s="88"/>
      <c r="V30" s="88"/>
      <c r="W30" s="88"/>
      <c r="X30" s="88"/>
    </row>
    <row r="31" spans="2:33" ht="21" customHeight="1" x14ac:dyDescent="0.15">
      <c r="K31" s="7"/>
      <c r="L31" s="88"/>
      <c r="M31" s="143" t="s">
        <v>128</v>
      </c>
      <c r="N31" s="144"/>
      <c r="O31" s="144"/>
      <c r="P31" s="144"/>
      <c r="Q31" s="212" t="s">
        <v>129</v>
      </c>
      <c r="R31" s="144"/>
      <c r="S31" s="144"/>
      <c r="T31" s="213"/>
      <c r="U31" s="144" t="s">
        <v>130</v>
      </c>
      <c r="V31" s="144"/>
      <c r="W31" s="144"/>
      <c r="X31" s="145"/>
    </row>
    <row r="32" spans="2:33" x14ac:dyDescent="0.15">
      <c r="K32" s="7"/>
      <c r="L32" s="88"/>
      <c r="M32" s="214" t="s">
        <v>135</v>
      </c>
      <c r="N32" s="215"/>
      <c r="O32" s="215"/>
      <c r="P32" s="216"/>
      <c r="Q32" s="217" t="s">
        <v>134</v>
      </c>
      <c r="R32" s="215"/>
      <c r="S32" s="215"/>
      <c r="T32" s="218"/>
      <c r="U32" s="219" t="s">
        <v>134</v>
      </c>
      <c r="V32" s="215"/>
      <c r="W32" s="215"/>
      <c r="X32" s="220"/>
    </row>
    <row r="33" spans="11:24" x14ac:dyDescent="0.15">
      <c r="K33" s="7"/>
      <c r="L33" s="88"/>
      <c r="M33" s="198" t="s">
        <v>131</v>
      </c>
      <c r="N33" s="199"/>
      <c r="O33" s="199"/>
      <c r="P33" s="199"/>
      <c r="Q33" s="200" t="s">
        <v>132</v>
      </c>
      <c r="R33" s="199"/>
      <c r="S33" s="199"/>
      <c r="T33" s="201"/>
      <c r="U33" s="199" t="s">
        <v>133</v>
      </c>
      <c r="V33" s="199"/>
      <c r="W33" s="199"/>
      <c r="X33" s="202"/>
    </row>
    <row r="34" spans="11:24" ht="14.25" thickBot="1" x14ac:dyDescent="0.2">
      <c r="K34" s="7"/>
      <c r="L34" s="88"/>
      <c r="M34" s="203" t="s">
        <v>134</v>
      </c>
      <c r="N34" s="204"/>
      <c r="O34" s="204"/>
      <c r="P34" s="205"/>
      <c r="Q34" s="206" t="s">
        <v>134</v>
      </c>
      <c r="R34" s="204"/>
      <c r="S34" s="204"/>
      <c r="T34" s="207"/>
      <c r="U34" s="208" t="s">
        <v>134</v>
      </c>
      <c r="V34" s="204"/>
      <c r="W34" s="204"/>
      <c r="X34" s="209"/>
    </row>
  </sheetData>
  <sheetProtection algorithmName="SHA-512" hashValue="07NGHHc0ONmw0ipeiiIPLWCuFOYj0TYiKign4sMNrDQkKhYQ7o4f5ZnK3HJ7sqi/2gSHagIGMj4b4EPJSikX+g==" saltValue="A+Jme87XrZJHepfRRxB3Kw==" spinCount="100000" sheet="1" objects="1" scenarios="1"/>
  <mergeCells count="97">
    <mergeCell ref="B1:F1"/>
    <mergeCell ref="H1:I1"/>
    <mergeCell ref="K3:P8"/>
    <mergeCell ref="M10:P10"/>
    <mergeCell ref="Q10:T10"/>
    <mergeCell ref="U13:V13"/>
    <mergeCell ref="U10:X10"/>
    <mergeCell ref="K11:L12"/>
    <mergeCell ref="M11:N11"/>
    <mergeCell ref="O11:P11"/>
    <mergeCell ref="Q11:R11"/>
    <mergeCell ref="S11:T11"/>
    <mergeCell ref="U11:V11"/>
    <mergeCell ref="W11:X11"/>
    <mergeCell ref="M12:P12"/>
    <mergeCell ref="Q12:T12"/>
    <mergeCell ref="U12:X12"/>
    <mergeCell ref="W13:X13"/>
    <mergeCell ref="M13:N13"/>
    <mergeCell ref="O13:P13"/>
    <mergeCell ref="Q13:R13"/>
    <mergeCell ref="U15:X15"/>
    <mergeCell ref="K16:L17"/>
    <mergeCell ref="M16:N16"/>
    <mergeCell ref="O16:P16"/>
    <mergeCell ref="Q16:R16"/>
    <mergeCell ref="S16:T16"/>
    <mergeCell ref="U16:V16"/>
    <mergeCell ref="W16:X16"/>
    <mergeCell ref="M17:P17"/>
    <mergeCell ref="Q17:T17"/>
    <mergeCell ref="U17:X17"/>
    <mergeCell ref="K21:L22"/>
    <mergeCell ref="M21:N21"/>
    <mergeCell ref="O21:P21"/>
    <mergeCell ref="Q21:R21"/>
    <mergeCell ref="M15:P15"/>
    <mergeCell ref="Q15:T15"/>
    <mergeCell ref="S13:T13"/>
    <mergeCell ref="S21:T21"/>
    <mergeCell ref="M22:P22"/>
    <mergeCell ref="Q22:T22"/>
    <mergeCell ref="Q23:R23"/>
    <mergeCell ref="S23:T23"/>
    <mergeCell ref="U23:V23"/>
    <mergeCell ref="W18:X18"/>
    <mergeCell ref="M20:P20"/>
    <mergeCell ref="Q20:T20"/>
    <mergeCell ref="U20:X20"/>
    <mergeCell ref="U21:V21"/>
    <mergeCell ref="W21:X21"/>
    <mergeCell ref="U22:X22"/>
    <mergeCell ref="M18:N18"/>
    <mergeCell ref="O18:P18"/>
    <mergeCell ref="Q18:R18"/>
    <mergeCell ref="S18:T18"/>
    <mergeCell ref="U18:V18"/>
    <mergeCell ref="W23:X23"/>
    <mergeCell ref="M23:N23"/>
    <mergeCell ref="O23:P23"/>
    <mergeCell ref="M25:P25"/>
    <mergeCell ref="Q25:T25"/>
    <mergeCell ref="U25:X25"/>
    <mergeCell ref="K26:L27"/>
    <mergeCell ref="M26:N26"/>
    <mergeCell ref="O26:P26"/>
    <mergeCell ref="Q26:R26"/>
    <mergeCell ref="S26:T26"/>
    <mergeCell ref="U26:V26"/>
    <mergeCell ref="W26:X26"/>
    <mergeCell ref="M27:P27"/>
    <mergeCell ref="Q27:T27"/>
    <mergeCell ref="U27:X27"/>
    <mergeCell ref="W28:X28"/>
    <mergeCell ref="M31:P31"/>
    <mergeCell ref="Q31:T31"/>
    <mergeCell ref="U31:X31"/>
    <mergeCell ref="M32:N32"/>
    <mergeCell ref="O32:P32"/>
    <mergeCell ref="Q32:R32"/>
    <mergeCell ref="S32:T32"/>
    <mergeCell ref="U32:V32"/>
    <mergeCell ref="W32:X32"/>
    <mergeCell ref="M28:N28"/>
    <mergeCell ref="O28:P28"/>
    <mergeCell ref="Q28:R28"/>
    <mergeCell ref="S28:T28"/>
    <mergeCell ref="U28:V28"/>
    <mergeCell ref="M33:P33"/>
    <mergeCell ref="Q33:T33"/>
    <mergeCell ref="U33:X33"/>
    <mergeCell ref="M34:N34"/>
    <mergeCell ref="O34:P34"/>
    <mergeCell ref="Q34:R34"/>
    <mergeCell ref="S34:T34"/>
    <mergeCell ref="U34:V34"/>
    <mergeCell ref="W34:X34"/>
  </mergeCells>
  <phoneticPr fontId="1"/>
  <conditionalFormatting sqref="B11 B16 B21 B26">
    <cfRule type="containsText" dxfId="1" priority="1" stopIfTrue="1" operator="containsText" text="女">
      <formula>NOT(ISERROR(SEARCH("女",B11)))</formula>
    </cfRule>
    <cfRule type="containsText" dxfId="0" priority="2" stopIfTrue="1" operator="containsText" text="男">
      <formula>NOT(ISERROR(SEARCH("男",B11)))</formula>
    </cfRule>
  </conditionalFormatting>
  <dataValidations count="7">
    <dataValidation imeMode="halfKatakana" showInputMessage="1" showErrorMessage="1" sqref="E16 E21 I21 G23 E23 G21 E26 I26 G28 E28 G26 I16 G18 E18 G16 E11 I11 G13 E13 G11" xr:uid="{00000000-0002-0000-0200-000000000000}"/>
    <dataValidation type="whole" allowBlank="1" showInputMessage="1" showErrorMessage="1" sqref="C13 C23 C18 C28" xr:uid="{00000000-0002-0000-0200-000001000000}">
      <formula1>1111</formula1>
      <formula2>999999</formula2>
    </dataValidation>
    <dataValidation type="list" allowBlank="1" showInputMessage="1" showErrorMessage="1" sqref="C11 C21 C16 C26" xr:uid="{00000000-0002-0000-0200-000002000000}">
      <formula1>INDIRECT($B11)</formula1>
    </dataValidation>
    <dataValidation imeMode="halfKatakana" allowBlank="1" showInputMessage="1" showErrorMessage="1" sqref="I18 I23 I28 I13" xr:uid="{00000000-0002-0000-0200-000003000000}"/>
    <dataValidation type="list" allowBlank="1" showInputMessage="1" showErrorMessage="1" sqref="B21 B26 B16 B11" xr:uid="{00000000-0002-0000-0200-000004000000}">
      <formula1>$AE$10:$AF$10</formula1>
    </dataValidation>
    <dataValidation type="list" allowBlank="1" showInputMessage="1" showErrorMessage="1" sqref="M21 U28 Q28 Q26 U26 M28 M26 U18 Q18 Q16 U16 M18 U13 U23 Q23 Q21 U21 M16 Q13 Q11 U11 M13 M23 M11" xr:uid="{00000000-0002-0000-0200-000005000000}">
      <formula1>$AE$15:$AE$17</formula1>
    </dataValidation>
    <dataValidation type="list" allowBlank="1" showInputMessage="1" showErrorMessage="1" sqref="H28 F28 D28 H26 F26 D26 H23 F23 D23 H21 F21 D21 H18 F18 D18 H16 F16 D16 H13 F13 D13 H11 F11 D11" xr:uid="{00000000-0002-0000-0200-000006000000}">
      <formula1>$AE$18:$AE$20</formula1>
    </dataValidation>
  </dataValidations>
  <pageMargins left="0.7" right="0.7" top="0.53" bottom="3.4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注意事項</vt:lpstr>
      <vt:lpstr>個人種目申込一覧表</vt:lpstr>
      <vt:lpstr>リレー申込票</vt:lpstr>
      <vt:lpstr>リレー申込票!女子</vt:lpstr>
      <vt:lpstr>個人種目申込一覧表!女子</vt:lpstr>
      <vt:lpstr>リレー申込票!男子</vt:lpstr>
      <vt:lpstr>個人種目申込一覧表!男子</vt:lpstr>
      <vt:lpstr>リレー申込票!中学女子</vt:lpstr>
      <vt:lpstr>個人種目申込一覧表!中学女子</vt:lpstr>
      <vt:lpstr>リレー申込票!中学男子</vt:lpstr>
      <vt:lpstr>個人種目申込一覧表!中学男子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戸谷 直喜</cp:lastModifiedBy>
  <cp:lastPrinted>2010-06-15T07:38:44Z</cp:lastPrinted>
  <dcterms:created xsi:type="dcterms:W3CDTF">2009-03-04T01:02:54Z</dcterms:created>
  <dcterms:modified xsi:type="dcterms:W3CDTF">2025-07-12T03:37:10Z</dcterms:modified>
</cp:coreProperties>
</file>