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陸協業務\競技会運営\60 北信選手権\北信選手権2024\エントリー\"/>
    </mc:Choice>
  </mc:AlternateContent>
  <bookViews>
    <workbookView xWindow="32760" yWindow="32760" windowWidth="20490" windowHeight="7080"/>
  </bookViews>
  <sheets>
    <sheet name="注意事項" sheetId="6" r:id="rId1"/>
    <sheet name="個人種目申込一覧表" sheetId="1" r:id="rId2"/>
    <sheet name="リレー申込票" sheetId="2" r:id="rId3"/>
  </sheets>
  <definedNames>
    <definedName name="女子" localSheetId="2">リレー申込票!$M$11</definedName>
    <definedName name="女子" localSheetId="1">個人種目申込一覧表!$AA$13:$AA$18</definedName>
    <definedName name="男子" localSheetId="2">リレー申込票!$L$11</definedName>
    <definedName name="男子" localSheetId="1">個人種目申込一覧表!$Z$13:$Z$17</definedName>
    <definedName name="中学女子" localSheetId="2">リレー申込票!$AF$11</definedName>
    <definedName name="中学女子" localSheetId="1">個人種目申込一覧表!$AC$13:$AC$23</definedName>
    <definedName name="中学男子" localSheetId="2">リレー申込票!$AE$11</definedName>
    <definedName name="中学男子" localSheetId="1">個人種目申込一覧表!$AB$13:$AB$24</definedName>
  </definedNames>
  <calcPr calcId="162913"/>
</workbook>
</file>

<file path=xl/calcChain.xml><?xml version="1.0" encoding="utf-8"?>
<calcChain xmlns="http://schemas.openxmlformats.org/spreadsheetml/2006/main">
  <c r="AD28" i="2" l="1"/>
  <c r="AC28" i="2"/>
  <c r="AB28" i="2"/>
  <c r="AA28" i="2"/>
  <c r="Z28" i="2"/>
  <c r="Z27" i="2" s="1"/>
  <c r="Y28" i="2"/>
  <c r="Y27" i="2" s="1"/>
  <c r="AD27" i="2"/>
  <c r="AA27" i="2" s="1"/>
  <c r="AC27" i="2"/>
  <c r="AB27" i="2"/>
  <c r="AD26" i="2"/>
  <c r="AC26" i="2"/>
  <c r="AB26" i="2"/>
  <c r="AA26" i="2"/>
  <c r="AA25" i="2" s="1"/>
  <c r="Z26" i="2"/>
  <c r="Y26" i="2"/>
  <c r="AD25" i="2"/>
  <c r="AC25" i="2"/>
  <c r="AB25" i="2"/>
  <c r="Z25" i="2"/>
  <c r="Y25" i="2"/>
  <c r="AD23" i="2"/>
  <c r="AC23" i="2"/>
  <c r="AB23" i="2"/>
  <c r="AA23" i="2"/>
  <c r="AD22" i="2"/>
  <c r="AC22" i="2"/>
  <c r="AB22" i="2"/>
  <c r="AD21" i="2"/>
  <c r="AC21" i="2"/>
  <c r="AB21" i="2"/>
  <c r="Y21" i="2"/>
  <c r="AD20" i="2"/>
  <c r="AC20" i="2"/>
  <c r="AB20" i="2"/>
  <c r="Y20" i="2"/>
  <c r="AD18" i="2"/>
  <c r="AC18" i="2"/>
  <c r="AB18" i="2"/>
  <c r="AA18" i="2"/>
  <c r="AA17" i="2" s="1"/>
  <c r="AD17" i="2"/>
  <c r="AC17" i="2"/>
  <c r="AB17" i="2"/>
  <c r="AD16" i="2"/>
  <c r="AC16" i="2"/>
  <c r="AB16" i="2"/>
  <c r="AD15" i="2"/>
  <c r="AC15" i="2"/>
  <c r="AB15" i="2"/>
  <c r="AD13" i="2"/>
  <c r="AC13" i="2"/>
  <c r="AB13" i="2"/>
  <c r="AA13" i="2"/>
  <c r="AD12" i="2"/>
  <c r="AC12" i="2"/>
  <c r="AB12" i="2"/>
  <c r="AD11" i="2"/>
  <c r="AC11" i="2"/>
  <c r="AB11" i="2"/>
  <c r="AD10" i="2"/>
  <c r="AC10" i="2"/>
  <c r="AB10" i="2"/>
  <c r="U27" i="2"/>
  <c r="Q27" i="2"/>
  <c r="M27" i="2"/>
  <c r="U25" i="2"/>
  <c r="Q25" i="2"/>
  <c r="M25" i="2"/>
  <c r="K25" i="2"/>
  <c r="U22" i="2"/>
  <c r="Q22" i="2"/>
  <c r="Z23" i="2" s="1"/>
  <c r="M22" i="2"/>
  <c r="Y23" i="2" s="1"/>
  <c r="Y22" i="2" s="1"/>
  <c r="U20" i="2"/>
  <c r="AA21" i="2" s="1"/>
  <c r="AA20" i="2" s="1"/>
  <c r="Q20" i="2"/>
  <c r="Z21" i="2" s="1"/>
  <c r="M20" i="2"/>
  <c r="K20" i="2"/>
  <c r="U17" i="2"/>
  <c r="Q17" i="2"/>
  <c r="Z18" i="2" s="1"/>
  <c r="M17" i="2"/>
  <c r="Y18" i="2" s="1"/>
  <c r="Y17" i="2" s="1"/>
  <c r="U15" i="2"/>
  <c r="AA16" i="2" s="1"/>
  <c r="AA15" i="2" s="1"/>
  <c r="Q15" i="2"/>
  <c r="M15" i="2"/>
  <c r="Y16" i="2" s="1"/>
  <c r="K15" i="2"/>
  <c r="U12" i="2"/>
  <c r="Q12" i="2"/>
  <c r="Z13" i="2" s="1"/>
  <c r="M12" i="2"/>
  <c r="Y13" i="2" s="1"/>
  <c r="Y12" i="2" s="1"/>
  <c r="U10" i="2"/>
  <c r="AA11" i="2" s="1"/>
  <c r="AA10" i="2" s="1"/>
  <c r="Q10" i="2"/>
  <c r="M10" i="2"/>
  <c r="Y11" i="2" s="1"/>
  <c r="Y10" i="2" s="1"/>
  <c r="K10" i="2"/>
  <c r="N113" i="1"/>
  <c r="N111" i="1"/>
  <c r="N109" i="1"/>
  <c r="N107" i="1"/>
  <c r="N105" i="1"/>
  <c r="N103" i="1"/>
  <c r="N101" i="1"/>
  <c r="N99" i="1"/>
  <c r="N97" i="1"/>
  <c r="N96" i="1"/>
  <c r="N95" i="1" s="1"/>
  <c r="N93" i="1"/>
  <c r="N91" i="1"/>
  <c r="N89" i="1"/>
  <c r="N87" i="1"/>
  <c r="N85" i="1"/>
  <c r="N83" i="1"/>
  <c r="N81" i="1"/>
  <c r="N79" i="1"/>
  <c r="N77" i="1"/>
  <c r="N76" i="1"/>
  <c r="N75" i="1" s="1"/>
  <c r="N73" i="1"/>
  <c r="N71" i="1"/>
  <c r="N69" i="1"/>
  <c r="N67" i="1"/>
  <c r="N65" i="1"/>
  <c r="N63" i="1"/>
  <c r="N61" i="1"/>
  <c r="N59" i="1"/>
  <c r="N57" i="1"/>
  <c r="N56" i="1"/>
  <c r="N55" i="1" s="1"/>
  <c r="N53" i="1"/>
  <c r="N51" i="1"/>
  <c r="N49" i="1"/>
  <c r="N47" i="1"/>
  <c r="N45" i="1"/>
  <c r="N43" i="1"/>
  <c r="N41" i="1"/>
  <c r="N39" i="1"/>
  <c r="N37" i="1"/>
  <c r="N36" i="1"/>
  <c r="N35" i="1" s="1"/>
  <c r="N33" i="1"/>
  <c r="N31" i="1"/>
  <c r="N29" i="1"/>
  <c r="N27" i="1"/>
  <c r="N25" i="1"/>
  <c r="N23" i="1"/>
  <c r="N21" i="1"/>
  <c r="N19" i="1"/>
  <c r="N17" i="1"/>
  <c r="N16" i="1"/>
  <c r="N15" i="1" s="1"/>
  <c r="Z12" i="2" l="1"/>
  <c r="AA12" i="2"/>
  <c r="Z11" i="2"/>
  <c r="Z10" i="2" s="1"/>
  <c r="Y15" i="2"/>
  <c r="Z16" i="2"/>
  <c r="Z15" i="2" s="1"/>
  <c r="Z17" i="2"/>
  <c r="Z20" i="2"/>
  <c r="Z22" i="2"/>
  <c r="AA22" i="2"/>
  <c r="J3" i="1"/>
  <c r="V113" i="1" l="1"/>
  <c r="U113" i="1"/>
  <c r="V111" i="1"/>
  <c r="U111" i="1"/>
  <c r="V109" i="1"/>
  <c r="U109" i="1"/>
  <c r="V107" i="1"/>
  <c r="U107" i="1"/>
  <c r="V105" i="1"/>
  <c r="U105" i="1"/>
  <c r="V103" i="1"/>
  <c r="U103" i="1"/>
  <c r="V101" i="1"/>
  <c r="U101" i="1"/>
  <c r="V99" i="1"/>
  <c r="U99" i="1"/>
  <c r="V97" i="1"/>
  <c r="U97" i="1"/>
  <c r="V95" i="1"/>
  <c r="U95" i="1"/>
  <c r="V93" i="1"/>
  <c r="U93" i="1"/>
  <c r="V91" i="1"/>
  <c r="U91" i="1"/>
  <c r="V89" i="1"/>
  <c r="U89" i="1"/>
  <c r="V87" i="1"/>
  <c r="U87" i="1"/>
  <c r="V85" i="1"/>
  <c r="U85" i="1"/>
  <c r="V83" i="1"/>
  <c r="U83" i="1"/>
  <c r="V81" i="1"/>
  <c r="U81" i="1"/>
  <c r="V79" i="1"/>
  <c r="U79" i="1"/>
  <c r="V77" i="1"/>
  <c r="U77" i="1"/>
  <c r="V75" i="1"/>
  <c r="U75" i="1"/>
  <c r="V73" i="1"/>
  <c r="U73" i="1"/>
  <c r="V71" i="1"/>
  <c r="U71" i="1"/>
  <c r="V69" i="1"/>
  <c r="U69" i="1"/>
  <c r="V67" i="1"/>
  <c r="U67" i="1"/>
  <c r="V65" i="1"/>
  <c r="U65" i="1"/>
  <c r="V63" i="1"/>
  <c r="U63" i="1"/>
  <c r="V61" i="1"/>
  <c r="U61" i="1"/>
  <c r="V59" i="1"/>
  <c r="U59" i="1"/>
  <c r="V57" i="1"/>
  <c r="U57" i="1"/>
  <c r="V55" i="1"/>
  <c r="U55" i="1"/>
  <c r="V53" i="1"/>
  <c r="U53" i="1"/>
  <c r="V51" i="1"/>
  <c r="U51" i="1"/>
  <c r="V49" i="1"/>
  <c r="U49" i="1"/>
  <c r="V47" i="1"/>
  <c r="U47" i="1"/>
  <c r="V45" i="1"/>
  <c r="U45" i="1"/>
  <c r="V43" i="1"/>
  <c r="U43" i="1"/>
  <c r="V41" i="1"/>
  <c r="U41" i="1"/>
  <c r="V39" i="1"/>
  <c r="U39" i="1"/>
  <c r="V37" i="1"/>
  <c r="U37" i="1"/>
  <c r="V35" i="1"/>
  <c r="U35" i="1"/>
  <c r="V15" i="1"/>
  <c r="U15" i="1"/>
  <c r="V33" i="1"/>
  <c r="U33" i="1"/>
  <c r="V31" i="1"/>
  <c r="U31" i="1"/>
  <c r="V29" i="1"/>
  <c r="U29" i="1"/>
  <c r="V27" i="1"/>
  <c r="U27" i="1"/>
  <c r="V25" i="1"/>
  <c r="U25" i="1"/>
  <c r="V23" i="1"/>
  <c r="U23" i="1"/>
  <c r="T28" i="1" s="1"/>
  <c r="V21" i="1"/>
  <c r="U21" i="1"/>
  <c r="V19" i="1"/>
  <c r="U19" i="1"/>
  <c r="V17" i="1"/>
  <c r="U17" i="1"/>
  <c r="S24" i="1" s="1"/>
  <c r="S28" i="1" l="1"/>
  <c r="S30" i="1"/>
  <c r="T31" i="1"/>
  <c r="S31" i="1"/>
  <c r="T14" i="1"/>
  <c r="T29" i="1"/>
  <c r="T16" i="1"/>
  <c r="T27" i="1"/>
  <c r="T24" i="1"/>
  <c r="T13" i="1"/>
  <c r="T17" i="1"/>
  <c r="T18" i="1"/>
  <c r="T25" i="1"/>
  <c r="T20" i="1"/>
  <c r="T30" i="1"/>
  <c r="T15" i="1"/>
  <c r="T26" i="1"/>
  <c r="T21" i="1"/>
  <c r="S29" i="1"/>
  <c r="S22" i="1"/>
  <c r="S19" i="1"/>
  <c r="S13" i="1"/>
  <c r="S25" i="1"/>
  <c r="S14" i="1"/>
  <c r="S23" i="1"/>
  <c r="S17" i="1"/>
  <c r="S15" i="1"/>
  <c r="S26" i="1"/>
  <c r="S16" i="1"/>
  <c r="S27" i="1"/>
  <c r="C6" i="2"/>
  <c r="I6" i="2" s="1"/>
  <c r="H9" i="1" s="1"/>
  <c r="A16" i="1"/>
  <c r="A96" i="1"/>
  <c r="A76" i="1"/>
  <c r="A56" i="1"/>
  <c r="A36" i="1"/>
  <c r="A95" i="1"/>
  <c r="B9" i="1" s="1"/>
  <c r="A75" i="1"/>
  <c r="A55" i="1"/>
  <c r="A35" i="1"/>
  <c r="A15" i="1"/>
  <c r="E6" i="2"/>
  <c r="C9" i="1" l="1"/>
  <c r="G9" i="1" s="1"/>
  <c r="I9" i="1" s="1"/>
</calcChain>
</file>

<file path=xl/sharedStrings.xml><?xml version="1.0" encoding="utf-8"?>
<sst xmlns="http://schemas.openxmlformats.org/spreadsheetml/2006/main" count="221" uniqueCount="145">
  <si>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</si>
  <si>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</si>
  <si>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</si>
  <si>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</si>
  <si>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</si>
  <si>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</si>
  <si>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</si>
  <si>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</si>
  <si>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</si>
  <si>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　　　　　　          　 性別・ｸﾗｽ
　種目</t>
    <rPh sb="18" eb="19">
      <t>セイ</t>
    </rPh>
    <rPh sb="19" eb="20">
      <t>ベツ</t>
    </rPh>
    <rPh sb="26" eb="28">
      <t>シュモク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</si>
  <si>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</si>
  <si>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</si>
  <si>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</si>
  <si>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</si>
  <si>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</si>
  <si>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</si>
  <si>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</si>
  <si>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</si>
  <si>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</si>
  <si>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</si>
  <si>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</si>
  <si>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</si>
  <si>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</si>
  <si>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</si>
  <si>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</si>
  <si>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</si>
  <si>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</si>
  <si>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</si>
  <si>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</si>
  <si>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</si>
  <si>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</si>
  <si>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</si>
  <si>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</si>
  <si>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</si>
  <si>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</si>
  <si>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</si>
  <si>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</si>
  <si>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ﾅﾝﾊﾞｰ</t>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</si>
  <si>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</si>
  <si>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</si>
  <si>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</si>
  <si>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</si>
  <si>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</si>
  <si>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</si>
  <si>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</si>
  <si>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</si>
  <si>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</si>
  <si>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</si>
  <si>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</si>
  <si>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</si>
  <si>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</si>
  <si>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</si>
  <si>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</si>
  <si>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</si>
  <si>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</si>
  <si>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</si>
  <si>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</si>
  <si>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</si>
  <si>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</si>
  <si>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</si>
  <si>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</si>
  <si>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</si>
  <si>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</si>
  <si>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</si>
  <si>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</si>
  <si>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t>
  </si>
  <si>
    <t>3000m</t>
  </si>
  <si>
    <t>400mH</t>
  </si>
  <si>
    <t>棒高跳</t>
    <rPh sb="0" eb="1">
      <t>ボウ</t>
    </rPh>
    <rPh sb="1" eb="3">
      <t>タカト</t>
    </rPh>
    <phoneticPr fontId="1"/>
  </si>
  <si>
    <t>中学100m</t>
    <rPh sb="0" eb="2">
      <t>チュウガク</t>
    </rPh>
    <phoneticPr fontId="1"/>
  </si>
  <si>
    <t>中学400m</t>
    <rPh sb="0" eb="2">
      <t>チュウガク</t>
    </rPh>
    <phoneticPr fontId="1"/>
  </si>
  <si>
    <t>中学1500m</t>
    <rPh sb="0" eb="2">
      <t>チュウガク</t>
    </rPh>
    <phoneticPr fontId="1"/>
  </si>
  <si>
    <t>中学3000m</t>
    <rPh sb="0" eb="2">
      <t>チュウガク</t>
    </rPh>
    <phoneticPr fontId="1"/>
  </si>
  <si>
    <t>中学100mH</t>
    <rPh sb="0" eb="2">
      <t>チュウガク</t>
    </rPh>
    <phoneticPr fontId="1"/>
  </si>
  <si>
    <t>中学110mH</t>
    <rPh sb="0" eb="2">
      <t>チュウガク</t>
    </rPh>
    <phoneticPr fontId="1"/>
  </si>
  <si>
    <t>中学走高跳</t>
    <rPh sb="0" eb="2">
      <t>チュウガク</t>
    </rPh>
    <rPh sb="2" eb="3">
      <t>ハシ</t>
    </rPh>
    <rPh sb="3" eb="5">
      <t>タカト</t>
    </rPh>
    <phoneticPr fontId="1"/>
  </si>
  <si>
    <t>中学走幅跳</t>
    <rPh sb="0" eb="2">
      <t>チュウガク</t>
    </rPh>
    <rPh sb="2" eb="3">
      <t>ハシ</t>
    </rPh>
    <rPh sb="3" eb="5">
      <t>ハバト</t>
    </rPh>
    <phoneticPr fontId="1"/>
  </si>
  <si>
    <t>中学砲丸投</t>
    <rPh sb="0" eb="2">
      <t>チュウガク</t>
    </rPh>
    <rPh sb="2" eb="5">
      <t>ホウガンナ</t>
    </rPh>
    <phoneticPr fontId="1"/>
  </si>
  <si>
    <t>中学円盤投</t>
    <rPh sb="0" eb="2">
      <t>チュウガク</t>
    </rPh>
    <rPh sb="2" eb="5">
      <t>エンバンナ</t>
    </rPh>
    <phoneticPr fontId="1"/>
  </si>
  <si>
    <t>中学男子</t>
    <rPh sb="0" eb="2">
      <t>チュウガク</t>
    </rPh>
    <rPh sb="2" eb="4">
      <t>ダンシ</t>
    </rPh>
    <phoneticPr fontId="2"/>
  </si>
  <si>
    <t>中学女子</t>
    <rPh sb="0" eb="2">
      <t>チュウガク</t>
    </rPh>
    <rPh sb="2" eb="4">
      <t>ジョシ</t>
    </rPh>
    <phoneticPr fontId="2"/>
  </si>
  <si>
    <t>中学800m</t>
    <rPh sb="0" eb="2">
      <t>チュウガク</t>
    </rPh>
    <phoneticPr fontId="1"/>
  </si>
  <si>
    <t>×</t>
    <phoneticPr fontId="1"/>
  </si>
  <si>
    <t>中学</t>
    <rPh sb="0" eb="2">
      <t>チュウガク</t>
    </rPh>
    <phoneticPr fontId="1"/>
  </si>
  <si>
    <t>○(0.914m)</t>
    <phoneticPr fontId="1"/>
  </si>
  <si>
    <t>○(0.762m)</t>
    <phoneticPr fontId="1"/>
  </si>
  <si>
    <t>○(5.000kg)</t>
    <phoneticPr fontId="1"/>
  </si>
  <si>
    <t>○(0.300kg)</t>
    <phoneticPr fontId="1"/>
  </si>
  <si>
    <t>中学110mH(0.914m)</t>
    <rPh sb="0" eb="2">
      <t>チュウガク</t>
    </rPh>
    <phoneticPr fontId="1"/>
  </si>
  <si>
    <t>中学100mH(0.762m)</t>
    <rPh sb="0" eb="2">
      <t>チュウガク</t>
    </rPh>
    <phoneticPr fontId="1"/>
  </si>
  <si>
    <t>中学砲丸投(5.000kg)</t>
    <rPh sb="0" eb="2">
      <t>チュウガク</t>
    </rPh>
    <rPh sb="2" eb="5">
      <t>ホウガンナ</t>
    </rPh>
    <phoneticPr fontId="1"/>
  </si>
  <si>
    <t>中学男子</t>
    <rPh sb="0" eb="2">
      <t>チュウガク</t>
    </rPh>
    <rPh sb="2" eb="4">
      <t>ダンシ</t>
    </rPh>
    <phoneticPr fontId="1"/>
  </si>
  <si>
    <t>中学女子</t>
    <rPh sb="0" eb="2">
      <t>チュウガク</t>
    </rPh>
    <rPh sb="2" eb="4">
      <t>ジョシ</t>
    </rPh>
    <phoneticPr fontId="1"/>
  </si>
  <si>
    <t>三段跳</t>
    <rPh sb="0" eb="3">
      <t>サンダント</t>
    </rPh>
    <phoneticPr fontId="1"/>
  </si>
  <si>
    <t>400mH(0.914m)</t>
  </si>
  <si>
    <t>400mH(0.762m)</t>
  </si>
  <si>
    <t>中学ｼﾞｬﾍﾞﾘｯｸ(0.300kg)</t>
    <rPh sb="0" eb="2">
      <t>チュウガク</t>
    </rPh>
    <phoneticPr fontId="1"/>
  </si>
  <si>
    <t>中学ｼﾞｬﾍﾞﾘｯｸ</t>
    <rPh sb="0" eb="2">
      <t>チュウガク</t>
    </rPh>
    <phoneticPr fontId="1"/>
  </si>
  <si>
    <t>（３）長野市陸協ホームページからのエントリー方法</t>
    <rPh sb="3" eb="5">
      <t>ナガノ</t>
    </rPh>
    <rPh sb="5" eb="6">
      <t>シ</t>
    </rPh>
    <rPh sb="6" eb="8">
      <t>リクキョウ</t>
    </rPh>
    <rPh sb="22" eb="24">
      <t>ホウホウ</t>
    </rPh>
    <phoneticPr fontId="1"/>
  </si>
  <si>
    <t>必要事項を記入したエントリーファイルは、長野市陸協ホームページの各大会メニューの大会申込フォーム</t>
    <rPh sb="0" eb="2">
      <t>ヒツヨウ</t>
    </rPh>
    <rPh sb="2" eb="4">
      <t>ジコウ</t>
    </rPh>
    <rPh sb="5" eb="7">
      <t>キニュウ</t>
    </rPh>
    <rPh sb="20" eb="23">
      <t>ナガノシ</t>
    </rPh>
    <rPh sb="23" eb="25">
      <t>リクキョウ</t>
    </rPh>
    <rPh sb="32" eb="35">
      <t>カクタイカイ</t>
    </rPh>
    <rPh sb="40" eb="42">
      <t>タイカイ</t>
    </rPh>
    <rPh sb="42" eb="44">
      <t>モウシコミ</t>
    </rPh>
    <phoneticPr fontId="1"/>
  </si>
  <si>
    <t>から送信してください。</t>
  </si>
  <si>
    <t>長野市陸上競技協会ホームページ左側メニュー一覧の「北信選手権」をクリック</t>
    <rPh sb="0" eb="3">
      <t>ナガノシ</t>
    </rPh>
    <rPh sb="3" eb="5">
      <t>リクジョウ</t>
    </rPh>
    <rPh sb="5" eb="7">
      <t>キョウギ</t>
    </rPh>
    <rPh sb="7" eb="9">
      <t>キョウカイ</t>
    </rPh>
    <rPh sb="15" eb="17">
      <t>ヒダリガワ</t>
    </rPh>
    <rPh sb="21" eb="23">
      <t>イチラン</t>
    </rPh>
    <rPh sb="25" eb="27">
      <t>ホクシン</t>
    </rPh>
    <rPh sb="27" eb="30">
      <t>センシュケン</t>
    </rPh>
    <phoneticPr fontId="1"/>
  </si>
  <si>
    <t>大会申込フォームの、</t>
    <rPh sb="0" eb="2">
      <t>タイカイ</t>
    </rPh>
    <rPh sb="2" eb="4">
      <t>モウシコミ</t>
    </rPh>
    <phoneticPr fontId="1"/>
  </si>
  <si>
    <t>①大会を選択（「北信選手権」が既に選択されています）</t>
    <rPh sb="1" eb="3">
      <t>タイカイ</t>
    </rPh>
    <rPh sb="4" eb="6">
      <t>センタク</t>
    </rPh>
    <rPh sb="8" eb="10">
      <t>ホクシン</t>
    </rPh>
    <rPh sb="10" eb="13">
      <t>センシュケン</t>
    </rPh>
    <rPh sb="15" eb="16">
      <t>スデ</t>
    </rPh>
    <rPh sb="17" eb="19">
      <t>センタク</t>
    </rPh>
    <phoneticPr fontId="1"/>
  </si>
  <si>
    <t>⑤電話番号を入力（できるだけ、常に連絡のとれる番号をお願いします。）</t>
    <rPh sb="1" eb="3">
      <t>デンワ</t>
    </rPh>
    <rPh sb="3" eb="5">
      <t>バンゴウ</t>
    </rPh>
    <rPh sb="6" eb="8">
      <t>ニュウリョク</t>
    </rPh>
    <rPh sb="15" eb="16">
      <t>ツネ</t>
    </rPh>
    <rPh sb="17" eb="19">
      <t>レンラク</t>
    </rPh>
    <rPh sb="23" eb="25">
      <t>バンゴウ</t>
    </rPh>
    <rPh sb="27" eb="28">
      <t>ネガ</t>
    </rPh>
    <phoneticPr fontId="1"/>
  </si>
  <si>
    <t>⑥コメント</t>
    <phoneticPr fontId="1"/>
  </si>
  <si>
    <t>⑦エントリーファイル添付</t>
    <rPh sb="10" eb="12">
      <t>テンプ</t>
    </rPh>
    <phoneticPr fontId="1"/>
  </si>
  <si>
    <t>⑧決定ボタンを押し、確認画面へ</t>
    <rPh sb="1" eb="3">
      <t>ケッテイ</t>
    </rPh>
    <rPh sb="7" eb="8">
      <t>オ</t>
    </rPh>
    <rPh sb="10" eb="12">
      <t>カクニン</t>
    </rPh>
    <rPh sb="12" eb="14">
      <t>ガメン</t>
    </rPh>
    <phoneticPr fontId="1"/>
  </si>
  <si>
    <t>⑨内容が正しければ「決定」、間違いがあれば「戻る」</t>
    <rPh sb="1" eb="3">
      <t>ナイヨウ</t>
    </rPh>
    <rPh sb="4" eb="5">
      <t>タダ</t>
    </rPh>
    <rPh sb="10" eb="12">
      <t>ケッテイ</t>
    </rPh>
    <rPh sb="14" eb="16">
      <t>マチガ</t>
    </rPh>
    <rPh sb="22" eb="23">
      <t>モド</t>
    </rPh>
    <phoneticPr fontId="1"/>
  </si>
  <si>
    <t>中学砲丸投(2.721kg)</t>
    <rPh sb="0" eb="2">
      <t>チュウガク</t>
    </rPh>
    <rPh sb="2" eb="5">
      <t>ホウガンナ</t>
    </rPh>
    <phoneticPr fontId="1"/>
  </si>
  <si>
    <r>
      <t>【大会別特記事項】
○参考記録を必ず入力のこと。1分以上は分表示です。
　　　例）1分05秒46　→　10546
○各種目のエントリー数を、１団体１チームとします。</t>
    </r>
    <r>
      <rPr>
        <sz val="11"/>
        <color theme="1"/>
        <rFont val="ＭＳ Ｐゴシック"/>
        <family val="3"/>
        <charset val="128"/>
        <scheme val="minor"/>
      </rPr>
      <t xml:space="preserve">
</t>
    </r>
    <rPh sb="1" eb="3">
      <t>タイカイ</t>
    </rPh>
    <rPh sb="3" eb="4">
      <t>ベツ</t>
    </rPh>
    <rPh sb="4" eb="6">
      <t>トッキ</t>
    </rPh>
    <rPh sb="6" eb="8">
      <t>ジコウ</t>
    </rPh>
    <rPh sb="11" eb="13">
      <t>サンコウ</t>
    </rPh>
    <rPh sb="13" eb="15">
      <t>キロク</t>
    </rPh>
    <rPh sb="16" eb="17">
      <t>カナラ</t>
    </rPh>
    <rPh sb="18" eb="20">
      <t>ニュウリョク</t>
    </rPh>
    <rPh sb="25" eb="28">
      <t>フンイジョウ</t>
    </rPh>
    <rPh sb="29" eb="30">
      <t>フン</t>
    </rPh>
    <rPh sb="30" eb="32">
      <t>ヒョウジ</t>
    </rPh>
    <rPh sb="39" eb="40">
      <t>レイ</t>
    </rPh>
    <rPh sb="42" eb="43">
      <t>フン</t>
    </rPh>
    <rPh sb="45" eb="46">
      <t>ビョウ</t>
    </rPh>
    <rPh sb="59" eb="62">
      <t>カクシュモク</t>
    </rPh>
    <rPh sb="68" eb="69">
      <t>スウ</t>
    </rPh>
    <rPh sb="72" eb="74">
      <t>ダンタイ</t>
    </rPh>
    <phoneticPr fontId="1"/>
  </si>
  <si>
    <t>100mH</t>
    <phoneticPr fontId="1"/>
  </si>
  <si>
    <t>○(0.838m)</t>
    <phoneticPr fontId="1"/>
  </si>
  <si>
    <t>110mH</t>
    <phoneticPr fontId="1"/>
  </si>
  <si>
    <t>○(1.067m)</t>
    <phoneticPr fontId="1"/>
  </si>
  <si>
    <t>110mH(1.067m)</t>
    <phoneticPr fontId="1"/>
  </si>
  <si>
    <t>100mH(0.838m)</t>
    <phoneticPr fontId="1"/>
  </si>
  <si>
    <t>中学円盤投(1.000kg)</t>
    <rPh sb="0" eb="2">
      <t>チュウガク</t>
    </rPh>
    <rPh sb="2" eb="5">
      <t>エンバンナ</t>
    </rPh>
    <phoneticPr fontId="1"/>
  </si>
  <si>
    <t>○(1.500kg)</t>
    <phoneticPr fontId="1"/>
  </si>
  <si>
    <t>○(1.000kg)</t>
    <phoneticPr fontId="1"/>
  </si>
  <si>
    <t>中学円盤投(1.500kg)</t>
    <rPh sb="0" eb="2">
      <t>チュウガク</t>
    </rPh>
    <rPh sb="2" eb="5">
      <t>エンバンナ</t>
    </rPh>
    <phoneticPr fontId="1"/>
  </si>
  <si>
    <t>中学200m</t>
    <rPh sb="0" eb="2">
      <t>チュウガク</t>
    </rPh>
    <phoneticPr fontId="1"/>
  </si>
  <si>
    <t>連絡可能な携帯</t>
    <rPh sb="0" eb="2">
      <t>レンラク</t>
    </rPh>
    <rPh sb="2" eb="4">
      <t>カノウ</t>
    </rPh>
    <rPh sb="5" eb="7">
      <t>ケイタイ</t>
    </rPh>
    <phoneticPr fontId="2"/>
  </si>
  <si>
    <t>エントリー数</t>
    <rPh sb="5" eb="6">
      <t>スウ</t>
    </rPh>
    <phoneticPr fontId="1"/>
  </si>
  <si>
    <t>○(2.721kg)</t>
    <phoneticPr fontId="1"/>
  </si>
  <si>
    <t>⑤ファイル名については、デフォルトでは66HokushinCHtyugaku_entryfile となっているので、entryfileの部分を</t>
    <rPh sb="5" eb="6">
      <t>メイ</t>
    </rPh>
    <rPh sb="68" eb="70">
      <t>ブブン</t>
    </rPh>
    <phoneticPr fontId="1"/>
  </si>
  <si>
    <t>　団体名に変えてください。（例：66HokushinCHtyugaku_entryfile を 66HokushinCHtyugaku_長野中 に変更）</t>
    <rPh sb="5" eb="6">
      <t>カ</t>
    </rPh>
    <rPh sb="14" eb="15">
      <t>レイ</t>
    </rPh>
    <rPh sb="68" eb="70">
      <t>ナガノ</t>
    </rPh>
    <rPh sb="70" eb="71">
      <t>チュウ</t>
    </rPh>
    <rPh sb="73" eb="75">
      <t>ヘンコウ</t>
    </rPh>
    <phoneticPr fontId="1"/>
  </si>
  <si>
    <t>参加資格（4）～（5）を選択</t>
    <rPh sb="0" eb="2">
      <t>サンカ</t>
    </rPh>
    <rPh sb="2" eb="4">
      <t>シカク</t>
    </rPh>
    <rPh sb="12" eb="14">
      <t>センタク</t>
    </rPh>
    <phoneticPr fontId="1"/>
  </si>
  <si>
    <t>(４ ) 北信地区の学校に在籍している生徒。（中学 生 ）</t>
    <phoneticPr fontId="1"/>
  </si>
  <si>
    <t>(５ ) 上記以外のオープンでの参加</t>
    <phoneticPr fontId="1"/>
  </si>
  <si>
    <t>(４ ) 北信地区の学校に在籍している生徒。（中学 生 ）</t>
    <phoneticPr fontId="1"/>
  </si>
  <si>
    <r>
      <t xml:space="preserve">【大会別特記事項】
</t>
    </r>
    <r>
      <rPr>
        <b/>
        <sz val="11"/>
        <color indexed="8"/>
        <rFont val="ＭＳ Ｐゴシック"/>
        <family val="3"/>
        <charset val="128"/>
      </rPr>
      <t xml:space="preserve">○参考記録を必ず入力のこと。400mも分表示です。
</t>
    </r>
    <r>
      <rPr>
        <b/>
        <sz val="11"/>
        <color indexed="10"/>
        <rFont val="ＭＳ Ｐゴシック"/>
        <family val="3"/>
        <charset val="128"/>
      </rPr>
      <t xml:space="preserve">○性別/ｸﾗｽを選択すると、該当の種目がドロップダウンで
　選択できるようになります。
</t>
    </r>
    <r>
      <rPr>
        <b/>
        <sz val="11"/>
        <color theme="1"/>
        <rFont val="ＭＳ Ｐゴシック"/>
        <family val="3"/>
        <charset val="128"/>
      </rPr>
      <t>《参加資格》</t>
    </r>
    <r>
      <rPr>
        <b/>
        <sz val="11"/>
        <color indexed="10"/>
        <rFont val="ＭＳ Ｐゴシック"/>
        <family val="3"/>
        <charset val="128"/>
      </rPr>
      <t xml:space="preserve">
</t>
    </r>
    <r>
      <rPr>
        <b/>
        <sz val="11"/>
        <color theme="1"/>
        <rFont val="ＭＳ Ｐゴシック"/>
        <family val="3"/>
        <charset val="128"/>
      </rPr>
      <t>(４) 北信地区の学校に在籍している生徒。（高校 生 ・中学 生 ・小学生）
(５) 上記以外の者は、オープンでの参加を認める。</t>
    </r>
    <rPh sb="1" eb="3">
      <t>タイカイ</t>
    </rPh>
    <rPh sb="3" eb="4">
      <t>ベツ</t>
    </rPh>
    <rPh sb="4" eb="6">
      <t>トッキ</t>
    </rPh>
    <rPh sb="6" eb="8">
      <t>ジコウ</t>
    </rPh>
    <rPh sb="83" eb="87">
      <t>サンカシカク</t>
    </rPh>
    <phoneticPr fontId="1"/>
  </si>
  <si>
    <t>第66回北信地区陸上競技選手権大会</t>
    <rPh sb="0" eb="1">
      <t>ダイ</t>
    </rPh>
    <rPh sb="3" eb="4">
      <t>カイ</t>
    </rPh>
    <rPh sb="4" eb="6">
      <t>ホクシン</t>
    </rPh>
    <rPh sb="6" eb="8">
      <t>チク</t>
    </rPh>
    <rPh sb="8" eb="10">
      <t>リクジョウ</t>
    </rPh>
    <rPh sb="10" eb="12">
      <t>キョウギ</t>
    </rPh>
    <rPh sb="12" eb="15">
      <t>センシュケン</t>
    </rPh>
    <rPh sb="15" eb="17">
      <t>タイカイ</t>
    </rPh>
    <phoneticPr fontId="1"/>
  </si>
  <si>
    <t>⇒</t>
    <phoneticPr fontId="1"/>
  </si>
  <si>
    <t>入力例</t>
    <rPh sb="0" eb="2">
      <t>ニュウリョク</t>
    </rPh>
    <rPh sb="2" eb="3">
      <t>レイ</t>
    </rPh>
    <phoneticPr fontId="1"/>
  </si>
  <si>
    <t>北信　太郎</t>
    <rPh sb="0" eb="2">
      <t>ホクシン</t>
    </rPh>
    <rPh sb="3" eb="5">
      <t>タロウ</t>
    </rPh>
    <phoneticPr fontId="1"/>
  </si>
  <si>
    <t>北信　次郎</t>
    <rPh sb="0" eb="2">
      <t>ホクシン</t>
    </rPh>
    <rPh sb="3" eb="5">
      <t>ジロウ</t>
    </rPh>
    <phoneticPr fontId="1"/>
  </si>
  <si>
    <t>北信　三郎</t>
    <rPh sb="0" eb="2">
      <t>ホクシン</t>
    </rPh>
    <rPh sb="3" eb="5">
      <t>サブロウ</t>
    </rPh>
    <phoneticPr fontId="1"/>
  </si>
  <si>
    <t>北信　四郎</t>
    <rPh sb="0" eb="2">
      <t>ホクシン</t>
    </rPh>
    <rPh sb="3" eb="5">
      <t>シロウ</t>
    </rPh>
    <phoneticPr fontId="1"/>
  </si>
  <si>
    <t>北信　五郎</t>
    <rPh sb="0" eb="2">
      <t>ホクシン</t>
    </rPh>
    <rPh sb="3" eb="5">
      <t>ゴロウ</t>
    </rPh>
    <phoneticPr fontId="1"/>
  </si>
  <si>
    <t>北信　六郎</t>
    <rPh sb="0" eb="2">
      <t>ホクシン</t>
    </rPh>
    <rPh sb="3" eb="5">
      <t>ロクロウ</t>
    </rPh>
    <phoneticPr fontId="1"/>
  </si>
  <si>
    <t>(５) 上記以外のオープン参加</t>
  </si>
  <si>
    <t>(４) 北信地区の学校に在籍している生徒。（中学生）</t>
  </si>
  <si>
    <t>(４) 北信地区の学校に在籍している生徒。（中学生）</t>
    <phoneticPr fontId="1"/>
  </si>
  <si>
    <t>(４) 北信地区の学校に在籍している生徒。（中学生）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</si>
</sst>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b/>
      <sz val="14"/>
      <color rgb="FF00B050"/>
      <name val="ＭＳ Ｐゴシック"/>
      <family val="3"/>
      <charset val="128"/>
      <scheme val="minor"/>
    </font>
    <font>
      <b/>
      <sz val="14"/>
      <name val="ＭＳ Ｐゴシック"/>
      <family val="3"/>
      <charset val="128"/>
      <scheme val="minor"/>
    </font>
    <font>
      <b/>
      <sz val="14"/>
      <color theme="0"/>
      <name val="ＭＳ Ｐゴシック"/>
      <family val="3"/>
      <charset val="128"/>
      <scheme val="minor"/>
    </font>
    <font>
      <b/>
      <sz val="18"/>
      <color theme="0"/>
      <name val="ＭＳ Ｐゴシック"/>
      <family val="3"/>
      <charset val="128"/>
      <scheme val="minor"/>
    </font>
    <font>
      <b/>
      <sz val="14"/>
      <color rgb="FFFF0000"/>
      <name val="ＭＳ Ｐゴシック"/>
      <family val="3"/>
      <charset val="128"/>
      <scheme val="minor"/>
    </font>
    <font>
      <sz val="9"/>
      <color rgb="FFFF0000"/>
      <name val="ＭＳ Ｐゴシック"/>
      <family val="3"/>
      <charset val="128"/>
      <scheme val="minor"/>
    </font>
    <font>
      <b/>
      <sz val="18"/>
      <color rgb="FFFF0000"/>
      <name val="ＭＳ Ｐゴシック"/>
      <family val="3"/>
      <charset val="128"/>
      <scheme val="minor"/>
    </font>
    <font>
      <sz val="11"/>
      <name val="ＭＳ Ｐゴシック"/>
      <family val="3"/>
      <charset val="128"/>
      <scheme val="minor"/>
    </font>
    <font>
      <sz val="26"/>
      <color rgb="FFFF0000"/>
      <name val="ＭＳ Ｐゴシック"/>
      <family val="3"/>
      <charset val="128"/>
      <scheme val="minor"/>
    </font>
    <font>
      <sz val="16"/>
      <color theme="1"/>
      <name val="ＭＳ Ｐゴシック"/>
      <family val="3"/>
      <charset val="128"/>
      <scheme val="minor"/>
    </font>
    <font>
      <b/>
      <sz val="11"/>
      <color theme="1"/>
      <name val="ＭＳ Ｐゴシック"/>
      <family val="3"/>
      <charset val="128"/>
    </font>
    <font>
      <sz val="48"/>
      <name val="ＭＳ Ｐゴシック"/>
      <family val="3"/>
      <charset val="128"/>
      <scheme val="minor"/>
    </font>
    <font>
      <b/>
      <sz val="18"/>
      <name val="ＭＳ Ｐゴシック"/>
      <family val="3"/>
      <charset val="128"/>
      <scheme val="minor"/>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0"/>
        <bgColor indexed="64"/>
      </patternFill>
    </fill>
    <fill>
      <patternFill patternType="solid">
        <fgColor theme="7" tint="0.5999938962981048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1"/>
        <bgColor indexed="64"/>
      </patternFill>
    </fill>
    <fill>
      <patternFill patternType="solid">
        <fgColor rgb="FFFFCC00"/>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2">
    <xf numFmtId="0" fontId="0" fillId="0" borderId="0">
      <alignment vertical="center"/>
    </xf>
    <xf numFmtId="0" fontId="8" fillId="0" borderId="0">
      <alignment vertical="center"/>
    </xf>
  </cellStyleXfs>
  <cellXfs count="27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lignment vertical="center"/>
    </xf>
    <xf numFmtId="0" fontId="9" fillId="0" borderId="0" xfId="0" applyFont="1" applyFill="1">
      <alignment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5" xfId="0" applyNumberFormat="1" applyBorder="1" applyAlignment="1">
      <alignment horizontal="center" vertical="center"/>
    </xf>
    <xf numFmtId="176" fontId="0" fillId="0" borderId="4"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6" xfId="0" applyBorder="1">
      <alignment vertical="center"/>
    </xf>
    <xf numFmtId="0" fontId="13" fillId="0" borderId="7" xfId="0" applyFont="1" applyBorder="1" applyAlignment="1">
      <alignment horizontal="center" vertical="center" wrapText="1"/>
    </xf>
    <xf numFmtId="0" fontId="0" fillId="0" borderId="8" xfId="0" applyBorder="1" applyAlignment="1">
      <alignment vertical="center" wrapText="1"/>
    </xf>
    <xf numFmtId="0" fontId="13" fillId="0" borderId="9" xfId="0" applyFont="1" applyBorder="1" applyAlignment="1">
      <alignment horizontal="center" vertical="center" wrapText="1"/>
    </xf>
    <xf numFmtId="0" fontId="0" fillId="0" borderId="10" xfId="0" applyBorder="1" applyAlignment="1">
      <alignment vertical="center" wrapText="1"/>
    </xf>
    <xf numFmtId="0" fontId="0" fillId="0" borderId="0" xfId="0" applyBorder="1">
      <alignment vertical="center"/>
    </xf>
    <xf numFmtId="0" fontId="14" fillId="0" borderId="0" xfId="0" applyFont="1" applyBorder="1" applyAlignment="1">
      <alignment vertical="center"/>
    </xf>
    <xf numFmtId="0" fontId="1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0" xfId="0" applyFill="1" applyAlignment="1">
      <alignment vertical="top"/>
    </xf>
    <xf numFmtId="0" fontId="0" fillId="0" borderId="2" xfId="0" applyFont="1" applyBorder="1" applyAlignment="1">
      <alignment horizontal="center" vertical="center"/>
    </xf>
    <xf numFmtId="0" fontId="0" fillId="0" borderId="0" xfId="0" applyFill="1" applyAlignment="1">
      <alignment vertical="center" wrapText="1"/>
    </xf>
    <xf numFmtId="0" fontId="15" fillId="0" borderId="0" xfId="0" applyFont="1">
      <alignment vertical="center"/>
    </xf>
    <xf numFmtId="0" fontId="0" fillId="0" borderId="0" xfId="0" applyFill="1" applyAlignment="1">
      <alignment vertical="top" wrapText="1"/>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0" fillId="0" borderId="0" xfId="0" applyFill="1" applyBorder="1" applyAlignment="1">
      <alignment vertical="center"/>
    </xf>
    <xf numFmtId="0" fontId="9" fillId="0" borderId="0" xfId="0" applyFont="1">
      <alignment vertical="center"/>
    </xf>
    <xf numFmtId="0" fontId="0" fillId="0" borderId="0" xfId="0" applyAlignment="1">
      <alignment horizontal="center"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5" xfId="0" applyNumberFormat="1" applyBorder="1" applyAlignment="1">
      <alignment horizontal="center" vertical="center"/>
    </xf>
    <xf numFmtId="177" fontId="0" fillId="0" borderId="5" xfId="0" applyNumberFormat="1" applyBorder="1" applyAlignment="1">
      <alignment horizontal="center" vertical="center"/>
    </xf>
    <xf numFmtId="0" fontId="0" fillId="4" borderId="16" xfId="0" applyFill="1" applyBorder="1" applyAlignment="1" applyProtection="1">
      <alignment horizontal="center" vertical="center"/>
      <protection locked="0"/>
    </xf>
    <xf numFmtId="0" fontId="0" fillId="4" borderId="17" xfId="0" applyFill="1" applyBorder="1" applyProtection="1">
      <alignment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4" borderId="20" xfId="0" applyFill="1" applyBorder="1" applyProtection="1">
      <alignment vertical="center"/>
      <protection locked="0"/>
    </xf>
    <xf numFmtId="0" fontId="0" fillId="4" borderId="21" xfId="0" applyFill="1" applyBorder="1" applyProtection="1">
      <alignment vertical="center"/>
      <protection locked="0"/>
    </xf>
    <xf numFmtId="0" fontId="11" fillId="4" borderId="5" xfId="0" applyFont="1" applyFill="1" applyBorder="1" applyAlignment="1" applyProtection="1">
      <alignment horizontal="center" vertical="center"/>
      <protection locked="0"/>
    </xf>
    <xf numFmtId="0" fontId="0" fillId="4" borderId="22" xfId="0" applyFill="1" applyBorder="1" applyProtection="1">
      <alignment vertical="center"/>
      <protection locked="0"/>
    </xf>
    <xf numFmtId="0" fontId="0" fillId="4" borderId="11" xfId="0" applyFill="1" applyBorder="1" applyProtection="1">
      <alignment vertical="center"/>
      <protection locked="0"/>
    </xf>
    <xf numFmtId="0" fontId="0" fillId="4" borderId="6" xfId="0" applyFill="1" applyBorder="1" applyProtection="1">
      <alignment vertical="center"/>
      <protection locked="0"/>
    </xf>
    <xf numFmtId="0" fontId="9" fillId="5" borderId="0" xfId="0" applyFont="1" applyFill="1">
      <alignment vertical="center"/>
    </xf>
    <xf numFmtId="5" fontId="0" fillId="0" borderId="6" xfId="0" applyNumberFormat="1" applyBorder="1" applyAlignment="1">
      <alignment horizontal="center" vertical="center"/>
    </xf>
    <xf numFmtId="5" fontId="0" fillId="0" borderId="3" xfId="0" applyNumberFormat="1" applyBorder="1" applyAlignment="1">
      <alignment horizontal="center" vertical="center"/>
    </xf>
    <xf numFmtId="0" fontId="0" fillId="6" borderId="11" xfId="0" applyFill="1" applyBorder="1">
      <alignment vertical="center"/>
    </xf>
    <xf numFmtId="0" fontId="16" fillId="6" borderId="23" xfId="0" applyFont="1" applyFill="1" applyBorder="1" applyAlignment="1">
      <alignment vertical="center" wrapText="1"/>
    </xf>
    <xf numFmtId="49" fontId="0" fillId="6" borderId="24" xfId="0" applyNumberFormat="1" applyFill="1" applyBorder="1">
      <alignment vertical="center"/>
    </xf>
    <xf numFmtId="49" fontId="0" fillId="6" borderId="3" xfId="0" applyNumberFormat="1" applyFill="1" applyBorder="1">
      <alignment vertical="center"/>
    </xf>
    <xf numFmtId="0" fontId="0" fillId="7" borderId="1" xfId="0" applyFill="1" applyBorder="1" applyAlignment="1">
      <alignment horizontal="center" vertical="center"/>
    </xf>
    <xf numFmtId="0" fontId="0" fillId="8" borderId="25" xfId="0" applyFill="1" applyBorder="1" applyAlignment="1" applyProtection="1">
      <alignment horizontal="center" vertical="center"/>
      <protection locked="0"/>
    </xf>
    <xf numFmtId="0" fontId="0" fillId="8" borderId="26" xfId="0"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6" borderId="11" xfId="0" applyFill="1" applyBorder="1" applyAlignment="1">
      <alignment horizontal="center" vertical="center"/>
    </xf>
    <xf numFmtId="0" fontId="0" fillId="0" borderId="0" xfId="0" applyAlignment="1">
      <alignment horizontal="center" vertical="center"/>
    </xf>
    <xf numFmtId="49" fontId="17" fillId="0" borderId="11" xfId="0" applyNumberFormat="1" applyFont="1" applyBorder="1" applyAlignment="1">
      <alignment horizontal="center" vertical="center" shrinkToFit="1"/>
    </xf>
    <xf numFmtId="49" fontId="17" fillId="0" borderId="11" xfId="0" applyNumberFormat="1" applyFont="1" applyFill="1" applyBorder="1" applyAlignment="1">
      <alignment horizontal="center" vertical="center" shrinkToFit="1"/>
    </xf>
    <xf numFmtId="49" fontId="17" fillId="0" borderId="6" xfId="0" applyNumberFormat="1" applyFont="1" applyBorder="1" applyAlignment="1">
      <alignment horizontal="center" vertical="center" shrinkToFit="1"/>
    </xf>
    <xf numFmtId="49" fontId="18" fillId="9" borderId="11" xfId="0" applyNumberFormat="1" applyFont="1" applyFill="1" applyBorder="1" applyAlignment="1">
      <alignment horizontal="center" vertical="center" shrinkToFit="1"/>
    </xf>
    <xf numFmtId="0" fontId="0" fillId="10" borderId="13" xfId="0" applyFill="1" applyBorder="1" applyAlignment="1">
      <alignment horizontal="center" vertical="center"/>
    </xf>
    <xf numFmtId="49" fontId="17" fillId="0" borderId="29" xfId="0" applyNumberFormat="1" applyFont="1" applyBorder="1" applyAlignment="1">
      <alignment horizontal="center" vertical="center" shrinkToFit="1"/>
    </xf>
    <xf numFmtId="49" fontId="18" fillId="9" borderId="29" xfId="0" applyNumberFormat="1" applyFont="1" applyFill="1" applyBorder="1" applyAlignment="1">
      <alignment horizontal="center" vertical="center" shrinkToFit="1"/>
    </xf>
    <xf numFmtId="49" fontId="17" fillId="0" borderId="4" xfId="0" applyNumberFormat="1" applyFont="1" applyBorder="1" applyAlignment="1">
      <alignment horizontal="center" vertical="center" shrinkToFit="1"/>
    </xf>
    <xf numFmtId="0" fontId="0" fillId="4" borderId="1" xfId="0" applyFill="1" applyBorder="1" applyProtection="1">
      <alignment vertical="center"/>
      <protection locked="0"/>
    </xf>
    <xf numFmtId="0" fontId="0" fillId="6" borderId="1" xfId="0" applyFill="1" applyBorder="1">
      <alignment vertical="center"/>
    </xf>
    <xf numFmtId="0" fontId="0" fillId="6" borderId="1" xfId="0" applyFill="1" applyBorder="1" applyAlignment="1">
      <alignment horizontal="center" vertical="center"/>
    </xf>
    <xf numFmtId="0" fontId="0" fillId="11" borderId="13" xfId="0" applyFill="1" applyBorder="1" applyAlignment="1" applyProtection="1">
      <alignment horizontal="center" vertical="center"/>
    </xf>
    <xf numFmtId="0" fontId="0" fillId="11" borderId="29" xfId="0" applyFill="1" applyBorder="1" applyAlignment="1" applyProtection="1">
      <alignment horizontal="center" vertical="center"/>
    </xf>
    <xf numFmtId="0" fontId="0" fillId="11" borderId="4" xfId="0" applyFill="1" applyBorder="1" applyAlignment="1" applyProtection="1">
      <alignment horizontal="center" vertical="center"/>
    </xf>
    <xf numFmtId="176" fontId="0" fillId="0" borderId="5" xfId="0" applyNumberFormat="1" applyFill="1" applyBorder="1" applyAlignment="1" applyProtection="1">
      <alignment horizontal="center" vertical="center"/>
    </xf>
    <xf numFmtId="176" fontId="0" fillId="0" borderId="5" xfId="0" applyNumberFormat="1" applyFill="1" applyBorder="1" applyAlignment="1">
      <alignment horizontal="center" vertical="center"/>
    </xf>
    <xf numFmtId="0" fontId="0" fillId="0" borderId="14" xfId="0" applyFill="1" applyBorder="1" applyAlignment="1" applyProtection="1">
      <alignment horizontal="center" vertical="center" wrapText="1"/>
    </xf>
    <xf numFmtId="0" fontId="11" fillId="0" borderId="30" xfId="0" applyFont="1" applyFill="1" applyBorder="1" applyAlignment="1" applyProtection="1">
      <alignment horizontal="center" vertical="center"/>
    </xf>
    <xf numFmtId="0" fontId="14" fillId="4" borderId="30" xfId="0" applyFont="1" applyFill="1" applyBorder="1" applyAlignment="1" applyProtection="1">
      <alignment horizontal="center" vertical="center" wrapText="1"/>
      <protection locked="0"/>
    </xf>
    <xf numFmtId="0" fontId="14" fillId="4" borderId="31" xfId="0" applyFont="1" applyFill="1" applyBorder="1" applyAlignment="1" applyProtection="1">
      <alignment horizontal="center" vertical="center" wrapText="1"/>
      <protection locked="0"/>
    </xf>
    <xf numFmtId="0" fontId="0" fillId="4" borderId="32" xfId="0" applyFill="1" applyBorder="1" applyProtection="1">
      <alignment vertical="center"/>
      <protection locked="0"/>
    </xf>
    <xf numFmtId="0" fontId="0" fillId="4" borderId="11"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9" fillId="0" borderId="0" xfId="0" applyFont="1" applyFill="1" applyAlignment="1">
      <alignment vertical="center" wrapText="1"/>
    </xf>
    <xf numFmtId="0" fontId="9" fillId="0" borderId="0" xfId="0" applyFont="1" applyAlignment="1">
      <alignment horizontal="center" vertical="center"/>
    </xf>
    <xf numFmtId="0" fontId="9" fillId="0" borderId="0" xfId="0" applyFont="1" applyBorder="1">
      <alignment vertical="center"/>
    </xf>
    <xf numFmtId="0" fontId="19" fillId="0" borderId="0" xfId="0" applyFont="1" applyFill="1" applyAlignment="1">
      <alignment vertical="center"/>
    </xf>
    <xf numFmtId="49" fontId="20" fillId="0" borderId="0" xfId="0" applyNumberFormat="1" applyFont="1" applyFill="1" applyBorder="1" applyAlignment="1">
      <alignment horizontal="center" vertical="center"/>
    </xf>
    <xf numFmtId="0" fontId="9" fillId="0" borderId="0" xfId="0" applyFont="1" applyFill="1" applyBorder="1">
      <alignment vertical="center"/>
    </xf>
    <xf numFmtId="49" fontId="9" fillId="0" borderId="0" xfId="0" applyNumberFormat="1" applyFont="1" applyFill="1" applyBorder="1" applyAlignment="1">
      <alignment horizontal="center" vertical="center"/>
    </xf>
    <xf numFmtId="0" fontId="10" fillId="0" borderId="0" xfId="0" applyFont="1" applyFill="1" applyAlignment="1">
      <alignment vertical="center" wrapText="1"/>
    </xf>
    <xf numFmtId="0" fontId="10" fillId="0" borderId="0" xfId="0" applyFont="1">
      <alignment vertical="center"/>
    </xf>
    <xf numFmtId="0" fontId="10" fillId="0" borderId="0" xfId="0" applyFont="1" applyAlignment="1">
      <alignment horizontal="center" vertical="center"/>
    </xf>
    <xf numFmtId="0" fontId="10" fillId="0" borderId="0" xfId="0" applyFont="1" applyBorder="1">
      <alignment vertical="center"/>
    </xf>
    <xf numFmtId="0" fontId="21" fillId="0" borderId="0" xfId="0" applyFont="1" applyFill="1" applyAlignment="1">
      <alignment vertical="center"/>
    </xf>
    <xf numFmtId="0" fontId="10" fillId="0" borderId="0" xfId="0" applyFont="1" applyBorder="1" applyAlignment="1">
      <alignment horizontal="center" vertical="center"/>
    </xf>
    <xf numFmtId="0" fontId="22" fillId="0" borderId="0" xfId="0" applyFont="1" applyBorder="1">
      <alignment vertical="center"/>
    </xf>
    <xf numFmtId="49" fontId="23" fillId="0" borderId="0" xfId="0" applyNumberFormat="1" applyFont="1" applyFill="1" applyBorder="1" applyAlignment="1">
      <alignment horizontal="center" vertical="center"/>
    </xf>
    <xf numFmtId="0" fontId="10" fillId="0" borderId="0" xfId="0" applyFont="1" applyFill="1" applyBorder="1">
      <alignment vertical="center"/>
    </xf>
    <xf numFmtId="49" fontId="10" fillId="0" borderId="0" xfId="0" applyNumberFormat="1" applyFont="1" applyFill="1" applyBorder="1" applyAlignment="1">
      <alignment horizontal="center" vertical="center"/>
    </xf>
    <xf numFmtId="0" fontId="11" fillId="0" borderId="33" xfId="0" applyFont="1" applyBorder="1" applyAlignment="1">
      <alignment horizontal="center" vertical="center" shrinkToFit="1"/>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14" fillId="0" borderId="0" xfId="0" applyFont="1" applyFill="1" applyBorder="1" applyAlignment="1">
      <alignment vertical="top" wrapText="1"/>
    </xf>
    <xf numFmtId="0" fontId="24" fillId="0" borderId="0" xfId="0" applyFont="1" applyAlignment="1">
      <alignment horizontal="center" vertical="center"/>
    </xf>
    <xf numFmtId="0" fontId="24" fillId="0" borderId="0" xfId="0" applyFont="1" applyBorder="1">
      <alignment vertical="center"/>
    </xf>
    <xf numFmtId="0" fontId="24" fillId="0" borderId="0" xfId="0" applyFont="1">
      <alignment vertical="center"/>
    </xf>
    <xf numFmtId="0" fontId="24" fillId="0" borderId="12" xfId="0" applyFont="1" applyBorder="1" applyAlignment="1">
      <alignment horizontal="center" vertical="center"/>
    </xf>
    <xf numFmtId="0" fontId="24" fillId="0" borderId="13" xfId="0" applyFont="1" applyBorder="1">
      <alignment vertical="center"/>
    </xf>
    <xf numFmtId="0" fontId="24" fillId="0" borderId="24"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Fill="1" applyAlignment="1">
      <alignment vertical="center" wrapText="1"/>
    </xf>
    <xf numFmtId="0" fontId="18" fillId="0" borderId="0" xfId="0" applyFont="1" applyFill="1" applyAlignment="1">
      <alignment vertical="center"/>
    </xf>
    <xf numFmtId="0" fontId="24" fillId="0" borderId="29" xfId="0" applyFont="1" applyBorder="1" applyAlignment="1">
      <alignment horizontal="center" vertical="center"/>
    </xf>
    <xf numFmtId="0" fontId="24" fillId="0" borderId="4" xfId="0" applyFont="1" applyBorder="1" applyAlignment="1">
      <alignment horizontal="center" vertical="center"/>
    </xf>
    <xf numFmtId="0" fontId="24" fillId="9" borderId="29" xfId="0" applyFont="1" applyFill="1" applyBorder="1" applyAlignment="1">
      <alignment horizontal="center" vertical="center"/>
    </xf>
    <xf numFmtId="0" fontId="24" fillId="9" borderId="24" xfId="0" applyFont="1" applyFill="1" applyBorder="1" applyAlignment="1">
      <alignment horizontal="center" vertical="center"/>
    </xf>
    <xf numFmtId="0" fontId="0" fillId="0" borderId="0" xfId="0" applyAlignment="1">
      <alignment horizontal="center" vertical="center"/>
    </xf>
    <xf numFmtId="0" fontId="29" fillId="0" borderId="0" xfId="0" applyFont="1">
      <alignment vertical="center"/>
    </xf>
    <xf numFmtId="49" fontId="10" fillId="0" borderId="0" xfId="0" applyNumberFormat="1" applyFont="1">
      <alignment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18" fillId="0" borderId="0" xfId="0" applyFont="1" applyFill="1" applyAlignment="1">
      <alignment horizontal="center" vertical="center"/>
    </xf>
    <xf numFmtId="0" fontId="0" fillId="8" borderId="34" xfId="0" applyFill="1" applyBorder="1" applyAlignment="1" applyProtection="1">
      <alignment horizontal="center" vertical="center"/>
      <protection locked="0"/>
    </xf>
    <xf numFmtId="0" fontId="0" fillId="8" borderId="33" xfId="0" applyFill="1" applyBorder="1" applyAlignment="1" applyProtection="1">
      <alignment horizontal="center" vertical="center"/>
      <protection locked="0"/>
    </xf>
    <xf numFmtId="0" fontId="0" fillId="8" borderId="49"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49" fontId="0" fillId="4" borderId="46" xfId="0" applyNumberFormat="1" applyFill="1" applyBorder="1" applyAlignment="1" applyProtection="1">
      <alignment horizontal="left" vertical="center"/>
      <protection locked="0"/>
    </xf>
    <xf numFmtId="49" fontId="0" fillId="4" borderId="44" xfId="0" applyNumberFormat="1" applyFill="1" applyBorder="1" applyAlignment="1" applyProtection="1">
      <alignment horizontal="left" vertical="center"/>
      <protection locked="0"/>
    </xf>
    <xf numFmtId="49" fontId="0" fillId="4" borderId="45" xfId="0" applyNumberFormat="1" applyFill="1" applyBorder="1" applyAlignment="1" applyProtection="1">
      <alignment horizontal="left" vertical="center"/>
      <protection locked="0"/>
    </xf>
    <xf numFmtId="49" fontId="0" fillId="4" borderId="6" xfId="0" applyNumberFormat="1" applyFill="1" applyBorder="1" applyAlignment="1" applyProtection="1">
      <alignment horizontal="left" vertical="center"/>
      <protection locked="0"/>
    </xf>
    <xf numFmtId="49" fontId="0" fillId="4" borderId="4" xfId="0" applyNumberFormat="1" applyFill="1" applyBorder="1" applyAlignment="1" applyProtection="1">
      <alignment horizontal="left" vertical="center"/>
      <protection locked="0"/>
    </xf>
    <xf numFmtId="0" fontId="0" fillId="0" borderId="47" xfId="0" applyFill="1" applyBorder="1" applyAlignment="1">
      <alignment horizontal="center" vertical="center"/>
    </xf>
    <xf numFmtId="0" fontId="0" fillId="0" borderId="38"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6" borderId="48" xfId="0" applyFill="1" applyBorder="1" applyAlignment="1">
      <alignment horizontal="center" vertical="center"/>
    </xf>
    <xf numFmtId="0" fontId="0" fillId="6" borderId="33" xfId="0" applyFill="1" applyBorder="1" applyAlignment="1">
      <alignment horizontal="center" vertical="center"/>
    </xf>
    <xf numFmtId="0" fontId="0" fillId="0" borderId="24" xfId="0" applyBorder="1" applyAlignment="1">
      <alignment horizontal="center" vertical="center"/>
    </xf>
    <xf numFmtId="0" fontId="0" fillId="4" borderId="11" xfId="0" applyFill="1" applyBorder="1" applyAlignment="1" applyProtection="1">
      <alignment horizontal="center" vertical="center"/>
      <protection locked="0"/>
    </xf>
    <xf numFmtId="0" fontId="0" fillId="12" borderId="35" xfId="0" applyFill="1" applyBorder="1" applyAlignment="1">
      <alignment horizontal="center" vertical="center"/>
    </xf>
    <xf numFmtId="0" fontId="0" fillId="0" borderId="36"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36" xfId="0" applyFill="1" applyBorder="1" applyAlignment="1">
      <alignment horizontal="center" vertical="center"/>
    </xf>
    <xf numFmtId="0" fontId="0" fillId="0" borderId="39" xfId="0" applyFill="1" applyBorder="1" applyAlignment="1" applyProtection="1">
      <alignment horizontal="center" vertical="center"/>
    </xf>
    <xf numFmtId="0" fontId="0" fillId="0" borderId="24" xfId="0" applyBorder="1" applyAlignment="1">
      <alignment horizontal="center" vertical="center" wrapText="1"/>
    </xf>
    <xf numFmtId="0" fontId="0" fillId="0" borderId="3" xfId="0" applyBorder="1" applyAlignment="1">
      <alignment horizontal="center" vertical="center"/>
    </xf>
    <xf numFmtId="49" fontId="0" fillId="4" borderId="40" xfId="0" applyNumberFormat="1" applyFill="1" applyBorder="1" applyAlignment="1" applyProtection="1">
      <alignment horizontal="left" vertical="center"/>
      <protection locked="0"/>
    </xf>
    <xf numFmtId="49" fontId="0" fillId="4" borderId="41" xfId="0" applyNumberFormat="1" applyFill="1" applyBorder="1" applyAlignment="1" applyProtection="1">
      <alignment horizontal="left" vertical="center"/>
      <protection locked="0"/>
    </xf>
    <xf numFmtId="49" fontId="0" fillId="0" borderId="42"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0" fillId="4" borderId="40" xfId="0" applyNumberFormat="1" applyFill="1" applyBorder="1" applyAlignment="1" applyProtection="1">
      <alignment horizontal="center" vertical="center"/>
      <protection locked="0"/>
    </xf>
    <xf numFmtId="49" fontId="0" fillId="4" borderId="41" xfId="0" applyNumberFormat="1" applyFill="1" applyBorder="1" applyAlignment="1" applyProtection="1">
      <alignment horizontal="center" vertical="center"/>
      <protection locked="0"/>
    </xf>
    <xf numFmtId="49" fontId="0" fillId="4" borderId="44" xfId="0" applyNumberFormat="1" applyFill="1" applyBorder="1" applyAlignment="1" applyProtection="1">
      <alignment horizontal="center" vertical="center"/>
      <protection locked="0"/>
    </xf>
    <xf numFmtId="49" fontId="0" fillId="4" borderId="45" xfId="0" applyNumberFormat="1" applyFill="1" applyBorder="1" applyAlignment="1" applyProtection="1">
      <alignment horizontal="center" vertical="center"/>
      <protection locked="0"/>
    </xf>
    <xf numFmtId="0" fontId="0" fillId="0" borderId="0" xfId="0"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xf>
    <xf numFmtId="0" fontId="0" fillId="6" borderId="12" xfId="0" applyFill="1" applyBorder="1" applyAlignment="1">
      <alignment horizontal="center" vertical="center"/>
    </xf>
    <xf numFmtId="0" fontId="0" fillId="6" borderId="24" xfId="0" applyFill="1" applyBorder="1" applyAlignment="1">
      <alignment horizontal="center" vertical="center"/>
    </xf>
    <xf numFmtId="0" fontId="0" fillId="6" borderId="1" xfId="0" applyFill="1" applyBorder="1" applyAlignment="1">
      <alignment horizontal="center" vertical="center"/>
    </xf>
    <xf numFmtId="0" fontId="0" fillId="6" borderId="11" xfId="0"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4" borderId="1"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25" fillId="0" borderId="0" xfId="0" applyFont="1" applyAlignment="1">
      <alignment horizontal="center" vertical="center" wrapText="1"/>
    </xf>
    <xf numFmtId="0" fontId="0" fillId="6" borderId="56" xfId="0" applyFill="1" applyBorder="1" applyAlignment="1">
      <alignment horizontal="center" vertical="center" shrinkToFit="1"/>
    </xf>
    <xf numFmtId="0" fontId="0" fillId="6" borderId="57" xfId="0" applyFill="1" applyBorder="1" applyAlignment="1">
      <alignment horizontal="center" vertical="center" shrinkToFit="1"/>
    </xf>
    <xf numFmtId="0" fontId="0" fillId="6" borderId="58" xfId="0" applyFill="1" applyBorder="1" applyAlignment="1">
      <alignment horizontal="center" vertical="center" shrinkToFit="1"/>
    </xf>
    <xf numFmtId="0" fontId="0" fillId="6" borderId="62" xfId="0" applyFill="1" applyBorder="1" applyAlignment="1">
      <alignment horizontal="center"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4" borderId="65" xfId="0" applyFill="1" applyBorder="1" applyAlignment="1" applyProtection="1">
      <alignment horizontal="center" vertical="center"/>
      <protection locked="0"/>
    </xf>
    <xf numFmtId="0" fontId="0" fillId="4" borderId="66" xfId="0" applyFill="1" applyBorder="1" applyAlignment="1" applyProtection="1">
      <alignment horizontal="center" vertical="center"/>
      <protection locked="0"/>
    </xf>
    <xf numFmtId="0" fontId="0" fillId="4" borderId="67"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4" borderId="60"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14" fillId="13" borderId="50" xfId="0" applyFont="1" applyFill="1" applyBorder="1" applyAlignment="1">
      <alignment horizontal="left" vertical="top" wrapText="1"/>
    </xf>
    <xf numFmtId="0" fontId="14" fillId="13" borderId="15" xfId="0" applyFont="1" applyFill="1" applyBorder="1" applyAlignment="1">
      <alignment horizontal="left" vertical="top" wrapText="1"/>
    </xf>
    <xf numFmtId="0" fontId="14" fillId="13" borderId="51" xfId="0" applyFont="1" applyFill="1" applyBorder="1" applyAlignment="1">
      <alignment horizontal="left" vertical="top" wrapText="1"/>
    </xf>
    <xf numFmtId="0" fontId="14" fillId="13" borderId="52" xfId="0" applyFont="1" applyFill="1" applyBorder="1" applyAlignment="1">
      <alignment horizontal="left" vertical="top" wrapText="1"/>
    </xf>
    <xf numFmtId="0" fontId="14" fillId="13" borderId="0" xfId="0" applyFont="1" applyFill="1" applyBorder="1" applyAlignment="1">
      <alignment horizontal="left" vertical="top" wrapText="1"/>
    </xf>
    <xf numFmtId="0" fontId="14" fillId="13" borderId="53" xfId="0" applyFont="1" applyFill="1" applyBorder="1" applyAlignment="1">
      <alignment horizontal="left" vertical="top" wrapText="1"/>
    </xf>
    <xf numFmtId="0" fontId="14" fillId="13" borderId="54" xfId="0" applyFont="1" applyFill="1" applyBorder="1" applyAlignment="1">
      <alignment horizontal="left" vertical="top" wrapText="1"/>
    </xf>
    <xf numFmtId="0" fontId="14" fillId="13" borderId="55" xfId="0" applyFont="1" applyFill="1" applyBorder="1" applyAlignment="1">
      <alignment horizontal="left" vertical="top" wrapText="1"/>
    </xf>
    <xf numFmtId="0" fontId="14" fillId="13" borderId="31" xfId="0" applyFont="1" applyFill="1" applyBorder="1" applyAlignment="1">
      <alignment horizontal="left" vertical="top" wrapText="1"/>
    </xf>
    <xf numFmtId="0" fontId="26" fillId="0" borderId="50" xfId="0" applyFont="1" applyBorder="1" applyAlignment="1">
      <alignment horizontal="center" vertical="center"/>
    </xf>
    <xf numFmtId="0" fontId="26" fillId="0" borderId="15" xfId="0" applyFont="1" applyBorder="1" applyAlignment="1">
      <alignment horizontal="center" vertical="center"/>
    </xf>
    <xf numFmtId="0" fontId="26" fillId="0" borderId="51"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31"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4" borderId="27" xfId="0" applyFill="1" applyBorder="1" applyAlignment="1" applyProtection="1">
      <alignment horizontal="center" vertical="center" shrinkToFit="1"/>
      <protection locked="0"/>
    </xf>
    <xf numFmtId="0" fontId="0" fillId="4" borderId="78"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4" borderId="80" xfId="0" applyFill="1" applyBorder="1" applyAlignment="1" applyProtection="1">
      <alignment horizontal="center" vertical="center" shrinkToFit="1"/>
      <protection locked="0"/>
    </xf>
    <xf numFmtId="0" fontId="0" fillId="0" borderId="58" xfId="0" applyBorder="1" applyAlignment="1">
      <alignment horizontal="center" vertical="center"/>
    </xf>
    <xf numFmtId="0" fontId="28" fillId="0" borderId="0" xfId="0" applyFont="1" applyAlignment="1">
      <alignment horizontal="center" vertical="center"/>
    </xf>
    <xf numFmtId="0" fontId="28" fillId="0" borderId="53" xfId="0" applyFont="1" applyBorder="1" applyAlignment="1">
      <alignment horizontal="center" vertical="center"/>
    </xf>
    <xf numFmtId="0" fontId="0" fillId="4" borderId="25" xfId="0" applyFill="1" applyBorder="1" applyAlignment="1" applyProtection="1">
      <alignment horizontal="center" vertical="center" shrinkToFit="1"/>
      <protection locked="0"/>
    </xf>
    <xf numFmtId="0" fontId="0" fillId="4" borderId="73" xfId="0" applyFill="1" applyBorder="1" applyAlignment="1" applyProtection="1">
      <alignment horizontal="center" vertical="center" shrinkToFit="1"/>
      <protection locked="0"/>
    </xf>
    <xf numFmtId="0" fontId="0" fillId="4" borderId="74" xfId="0" applyFill="1" applyBorder="1" applyAlignment="1" applyProtection="1">
      <alignment horizontal="center" vertical="center" shrinkToFit="1"/>
      <protection locked="0"/>
    </xf>
    <xf numFmtId="0" fontId="0" fillId="4" borderId="26"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0" fontId="0" fillId="4" borderId="75" xfId="0" applyFill="1" applyBorder="1" applyAlignment="1" applyProtection="1">
      <alignment horizontal="center" vertical="center" shrinkToFit="1"/>
      <protection locked="0"/>
    </xf>
    <xf numFmtId="0" fontId="0" fillId="4" borderId="21" xfId="0" applyFill="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67" xfId="0" applyBorder="1" applyAlignment="1">
      <alignment horizontal="center" vertical="center"/>
    </xf>
    <xf numFmtId="0" fontId="0" fillId="4" borderId="32" xfId="0" applyFill="1" applyBorder="1" applyAlignment="1" applyProtection="1">
      <alignment horizontal="center" vertical="center" shrinkToFit="1"/>
      <protection locked="0"/>
    </xf>
    <xf numFmtId="0" fontId="0" fillId="4" borderId="28" xfId="0" applyFill="1" applyBorder="1" applyAlignment="1" applyProtection="1">
      <alignment horizontal="center" vertical="center" shrinkToFit="1"/>
      <protection locked="0"/>
    </xf>
    <xf numFmtId="0" fontId="0" fillId="4" borderId="79" xfId="0" applyFill="1" applyBorder="1" applyAlignment="1" applyProtection="1">
      <alignment horizontal="center" vertical="center" shrinkToFit="1"/>
      <protection locked="0"/>
    </xf>
    <xf numFmtId="0" fontId="0" fillId="6" borderId="71" xfId="0" applyFill="1" applyBorder="1" applyAlignment="1">
      <alignment horizontal="center" vertical="center" shrinkToFit="1"/>
    </xf>
    <xf numFmtId="0" fontId="0" fillId="6" borderId="72"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73" xfId="0" applyFill="1" applyBorder="1" applyAlignment="1">
      <alignment horizontal="center" vertical="center" shrinkToFit="1"/>
    </xf>
    <xf numFmtId="0" fontId="0" fillId="6" borderId="74"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20" xfId="0" applyFill="1" applyBorder="1" applyAlignment="1">
      <alignment horizontal="center" vertical="center" shrinkToFit="1"/>
    </xf>
    <xf numFmtId="0" fontId="0" fillId="6" borderId="75" xfId="0" applyFill="1" applyBorder="1" applyAlignment="1">
      <alignment horizontal="center" vertical="center" shrinkToFit="1"/>
    </xf>
    <xf numFmtId="0" fontId="0" fillId="6" borderId="21" xfId="0" applyFill="1" applyBorder="1" applyAlignment="1">
      <alignment horizontal="center" vertical="center" shrinkToFit="1"/>
    </xf>
    <xf numFmtId="0" fontId="0" fillId="6" borderId="65" xfId="0" applyFill="1" applyBorder="1" applyAlignment="1">
      <alignment horizontal="center" vertical="center" shrinkToFit="1"/>
    </xf>
    <xf numFmtId="0" fontId="0" fillId="6" borderId="66" xfId="0" applyFill="1" applyBorder="1" applyAlignment="1">
      <alignment horizontal="center" vertical="center" shrinkToFit="1"/>
    </xf>
    <xf numFmtId="0" fontId="0" fillId="6" borderId="76" xfId="0" applyFill="1" applyBorder="1" applyAlignment="1">
      <alignment horizontal="center" vertical="center" shrinkToFit="1"/>
    </xf>
    <xf numFmtId="0" fontId="0" fillId="6" borderId="77" xfId="0" applyFill="1" applyBorder="1" applyAlignment="1">
      <alignment horizontal="center" vertical="center" shrinkToFit="1"/>
    </xf>
    <xf numFmtId="0" fontId="0" fillId="6" borderId="67" xfId="0" applyFill="1" applyBorder="1" applyAlignment="1">
      <alignment horizontal="center" vertical="center" shrinkToFit="1"/>
    </xf>
    <xf numFmtId="0" fontId="0" fillId="6" borderId="28" xfId="0" applyFill="1" applyBorder="1" applyAlignment="1">
      <alignment horizontal="center" vertical="center" shrinkToFit="1"/>
    </xf>
    <xf numFmtId="0" fontId="0" fillId="6" borderId="78" xfId="0" applyFill="1" applyBorder="1" applyAlignment="1">
      <alignment horizontal="center" vertical="center" shrinkToFit="1"/>
    </xf>
    <xf numFmtId="0" fontId="0" fillId="6" borderId="79" xfId="0" applyFill="1" applyBorder="1" applyAlignment="1">
      <alignment horizontal="center" vertical="center" shrinkToFit="1"/>
    </xf>
    <xf numFmtId="0" fontId="0" fillId="6" borderId="27" xfId="0" applyFill="1" applyBorder="1" applyAlignment="1">
      <alignment horizontal="center" vertical="center" shrinkToFit="1"/>
    </xf>
    <xf numFmtId="0" fontId="0" fillId="6" borderId="22" xfId="0" applyFill="1" applyBorder="1" applyAlignment="1">
      <alignment horizontal="center" vertical="center" shrinkToFit="1"/>
    </xf>
    <xf numFmtId="0" fontId="0" fillId="6" borderId="80" xfId="0" applyFill="1" applyBorder="1" applyAlignment="1">
      <alignment horizontal="center" vertical="center" shrinkToFit="1"/>
    </xf>
    <xf numFmtId="0" fontId="0" fillId="6" borderId="32" xfId="0" applyFill="1" applyBorder="1" applyAlignment="1">
      <alignment horizontal="center" vertical="center" shrinkToFit="1"/>
    </xf>
    <xf numFmtId="0" fontId="0" fillId="4" borderId="81" xfId="0" applyFill="1" applyBorder="1" applyAlignment="1" applyProtection="1">
      <alignment horizontal="center" vertical="center"/>
      <protection locked="0"/>
    </xf>
    <xf numFmtId="0" fontId="0" fillId="4" borderId="82" xfId="0" applyFill="1" applyBorder="1" applyProtection="1">
      <alignment vertical="center"/>
      <protection locked="0"/>
    </xf>
    <xf numFmtId="0" fontId="0" fillId="4" borderId="83" xfId="0" applyFill="1" applyBorder="1" applyAlignment="1" applyProtection="1">
      <alignment horizontal="center" vertical="center"/>
      <protection locked="0"/>
    </xf>
    <xf numFmtId="0" fontId="0" fillId="4" borderId="84" xfId="0" applyFill="1" applyBorder="1" applyProtection="1">
      <alignment vertical="center"/>
      <protection locked="0"/>
    </xf>
  </cellXfs>
  <cellStyles count="2">
    <cellStyle name="標準" xfId="0" builtinId="0"/>
    <cellStyle name="標準 2" xfId="1"/>
  </cellStyles>
  <dxfs count="15">
    <dxf>
      <fill>
        <patternFill>
          <bgColor rgb="FFCCFFFF"/>
        </patternFill>
      </fill>
    </dxf>
    <dxf>
      <fill>
        <patternFill>
          <bgColor rgb="FFFFCCFF"/>
        </patternFill>
      </fill>
    </dxf>
    <dxf>
      <font>
        <b/>
        <i val="0"/>
        <color rgb="FFFF0000"/>
      </font>
      <fill>
        <patternFill>
          <bgColor theme="9" tint="0.39994506668294322"/>
        </patternFill>
      </fill>
    </dxf>
    <dxf>
      <font>
        <color rgb="FF006100"/>
      </font>
      <fill>
        <patternFill>
          <bgColor rgb="FFC6EFCE"/>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6"/>
  <sheetViews>
    <sheetView tabSelected="1" zoomScaleNormal="100" workbookViewId="0">
      <selection activeCell="C17" sqref="C17:E17"/>
    </sheetView>
  </sheetViews>
  <sheetFormatPr defaultColWidth="9" defaultRowHeight="18.75" x14ac:dyDescent="0.15"/>
  <cols>
    <col min="1" max="1" width="3.875" style="70" customWidth="1"/>
    <col min="2" max="3" width="4.375" style="70" customWidth="1"/>
    <col min="4" max="4" width="97.75" style="70" customWidth="1"/>
    <col min="5" max="6" width="4.375" style="70" customWidth="1"/>
    <col min="7" max="16384" width="9" style="70"/>
  </cols>
  <sheetData>
    <row r="2" spans="2:7" x14ac:dyDescent="0.15">
      <c r="B2" s="135" t="s">
        <v>43</v>
      </c>
      <c r="C2" s="135"/>
      <c r="D2" s="135"/>
      <c r="E2" s="135"/>
      <c r="F2" s="69"/>
    </row>
    <row r="3" spans="2:7" x14ac:dyDescent="0.15">
      <c r="B3" s="71"/>
      <c r="C3" s="71"/>
      <c r="D3" s="71"/>
      <c r="E3" s="71"/>
      <c r="F3" s="71"/>
    </row>
    <row r="4" spans="2:7" x14ac:dyDescent="0.15">
      <c r="C4" s="136" t="s">
        <v>44</v>
      </c>
      <c r="D4" s="136"/>
      <c r="E4" s="136"/>
      <c r="F4" s="72"/>
      <c r="G4" s="72"/>
    </row>
    <row r="5" spans="2:7" x14ac:dyDescent="0.15">
      <c r="D5" s="70" t="s">
        <v>45</v>
      </c>
    </row>
    <row r="6" spans="2:7" x14ac:dyDescent="0.15">
      <c r="D6" s="70" t="s">
        <v>46</v>
      </c>
    </row>
    <row r="7" spans="2:7" x14ac:dyDescent="0.15">
      <c r="D7" s="70" t="s">
        <v>47</v>
      </c>
    </row>
    <row r="8" spans="2:7" x14ac:dyDescent="0.15">
      <c r="C8" s="136" t="s">
        <v>48</v>
      </c>
      <c r="D8" s="136"/>
      <c r="E8" s="136"/>
      <c r="F8" s="72"/>
      <c r="G8" s="72"/>
    </row>
    <row r="9" spans="2:7" x14ac:dyDescent="0.15">
      <c r="D9" s="70" t="s">
        <v>49</v>
      </c>
    </row>
    <row r="10" spans="2:7" x14ac:dyDescent="0.15">
      <c r="D10" s="70" t="s">
        <v>50</v>
      </c>
    </row>
    <row r="11" spans="2:7" x14ac:dyDescent="0.15">
      <c r="D11" s="70" t="s">
        <v>51</v>
      </c>
    </row>
    <row r="12" spans="2:7" x14ac:dyDescent="0.15">
      <c r="D12" s="70" t="s">
        <v>52</v>
      </c>
    </row>
    <row r="13" spans="2:7" x14ac:dyDescent="0.15">
      <c r="D13" s="70" t="s">
        <v>53</v>
      </c>
    </row>
    <row r="14" spans="2:7" x14ac:dyDescent="0.15">
      <c r="D14" s="70" t="s">
        <v>54</v>
      </c>
    </row>
    <row r="15" spans="2:7" x14ac:dyDescent="0.15">
      <c r="D15" s="70" t="s">
        <v>125</v>
      </c>
    </row>
    <row r="16" spans="2:7" x14ac:dyDescent="0.15">
      <c r="D16" s="70" t="s">
        <v>126</v>
      </c>
    </row>
    <row r="17" spans="3:7" x14ac:dyDescent="0.15">
      <c r="C17" s="136" t="s">
        <v>98</v>
      </c>
      <c r="D17" s="136"/>
      <c r="E17" s="136"/>
      <c r="F17" s="72"/>
      <c r="G17" s="72"/>
    </row>
    <row r="18" spans="3:7" x14ac:dyDescent="0.15">
      <c r="D18" s="70" t="s">
        <v>99</v>
      </c>
    </row>
    <row r="19" spans="3:7" x14ac:dyDescent="0.15">
      <c r="D19" s="70" t="s">
        <v>100</v>
      </c>
    </row>
    <row r="20" spans="3:7" x14ac:dyDescent="0.15">
      <c r="D20" s="70" t="s">
        <v>101</v>
      </c>
    </row>
    <row r="21" spans="3:7" x14ac:dyDescent="0.15">
      <c r="D21" s="70" t="s">
        <v>102</v>
      </c>
    </row>
    <row r="22" spans="3:7" x14ac:dyDescent="0.15">
      <c r="D22" s="70" t="s">
        <v>103</v>
      </c>
    </row>
    <row r="23" spans="3:7" x14ac:dyDescent="0.15">
      <c r="D23" s="70" t="s">
        <v>55</v>
      </c>
    </row>
    <row r="24" spans="3:7" x14ac:dyDescent="0.15">
      <c r="C24" s="70" t="s">
        <v>56</v>
      </c>
      <c r="D24" s="70" t="s">
        <v>57</v>
      </c>
    </row>
    <row r="25" spans="3:7" x14ac:dyDescent="0.15">
      <c r="D25" s="70" t="s">
        <v>58</v>
      </c>
    </row>
    <row r="26" spans="3:7" x14ac:dyDescent="0.15">
      <c r="D26" s="70" t="s">
        <v>59</v>
      </c>
    </row>
    <row r="27" spans="3:7" x14ac:dyDescent="0.15">
      <c r="D27" s="70" t="s">
        <v>60</v>
      </c>
    </row>
    <row r="28" spans="3:7" x14ac:dyDescent="0.15">
      <c r="D28" s="70" t="s">
        <v>61</v>
      </c>
    </row>
    <row r="29" spans="3:7" x14ac:dyDescent="0.15">
      <c r="D29" s="70" t="s">
        <v>62</v>
      </c>
    </row>
    <row r="30" spans="3:7" x14ac:dyDescent="0.15">
      <c r="D30" s="70" t="s">
        <v>104</v>
      </c>
    </row>
    <row r="31" spans="3:7" x14ac:dyDescent="0.15">
      <c r="D31" s="70" t="s">
        <v>105</v>
      </c>
    </row>
    <row r="32" spans="3:7" x14ac:dyDescent="0.15">
      <c r="D32" s="70" t="s">
        <v>63</v>
      </c>
    </row>
    <row r="33" spans="4:4" x14ac:dyDescent="0.15">
      <c r="D33" s="70" t="s">
        <v>106</v>
      </c>
    </row>
    <row r="34" spans="4:4" x14ac:dyDescent="0.15">
      <c r="D34" s="70" t="s">
        <v>64</v>
      </c>
    </row>
    <row r="35" spans="4:4" x14ac:dyDescent="0.15">
      <c r="D35" s="70" t="s">
        <v>107</v>
      </c>
    </row>
    <row r="36" spans="4:4" x14ac:dyDescent="0.15">
      <c r="D36" s="70" t="s">
        <v>108</v>
      </c>
    </row>
  </sheetData>
  <sheetProtection password="DDBB" sheet="1" objects="1" scenarios="1"/>
  <mergeCells count="4">
    <mergeCell ref="B2:E2"/>
    <mergeCell ref="C4:E4"/>
    <mergeCell ref="C8:E8"/>
    <mergeCell ref="C17:E1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F114"/>
  <sheetViews>
    <sheetView zoomScale="80" zoomScaleNormal="80" workbookViewId="0">
      <selection activeCell="E11" sqref="E1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11.5" style="1" customWidth="1"/>
    <col min="7" max="9" width="13.875" style="1" customWidth="1"/>
    <col min="10" max="13" width="13.875" customWidth="1"/>
    <col min="14" max="15" width="3.25" style="39" customWidth="1"/>
    <col min="16" max="16" width="14.5" customWidth="1"/>
    <col min="17" max="18" width="9" style="1" customWidth="1"/>
    <col min="19" max="20" width="9" style="99" customWidth="1"/>
    <col min="21" max="22" width="9" style="119" customWidth="1"/>
    <col min="23" max="23" width="9" style="99" hidden="1" customWidth="1"/>
    <col min="24" max="24" width="9" style="107" hidden="1" customWidth="1"/>
    <col min="25" max="27" width="7.5" style="106" hidden="1" customWidth="1"/>
    <col min="28" max="28" width="16.75" style="106" hidden="1" customWidth="1"/>
    <col min="29" max="29" width="11.25" style="106" hidden="1" customWidth="1"/>
    <col min="30" max="31" width="7.5" style="106" hidden="1" customWidth="1"/>
    <col min="32" max="32" width="9" style="106" customWidth="1"/>
  </cols>
  <sheetData>
    <row r="1" spans="1:29" ht="25.5" customHeight="1" thickBot="1" x14ac:dyDescent="0.2">
      <c r="B1" s="160" t="s">
        <v>132</v>
      </c>
      <c r="C1" s="160"/>
      <c r="D1" s="160"/>
      <c r="E1" s="160"/>
      <c r="F1" s="160"/>
      <c r="G1" s="175" t="s">
        <v>35</v>
      </c>
      <c r="H1" s="175"/>
      <c r="I1" s="175"/>
      <c r="P1" s="32"/>
      <c r="Q1" s="32"/>
      <c r="R1" s="32"/>
      <c r="S1" s="98"/>
      <c r="T1" s="98"/>
      <c r="U1" s="126"/>
      <c r="V1" s="126"/>
      <c r="W1" s="98"/>
      <c r="X1" s="105"/>
      <c r="Y1" s="105"/>
      <c r="Z1" s="105"/>
      <c r="AA1" s="105"/>
    </row>
    <row r="2" spans="1:29" ht="6.75" customHeight="1" thickTop="1" thickBot="1" x14ac:dyDescent="0.2">
      <c r="P2" s="32"/>
      <c r="Q2" s="32"/>
      <c r="R2" s="32"/>
      <c r="S2" s="98"/>
      <c r="T2" s="98"/>
      <c r="U2" s="126"/>
      <c r="V2" s="126"/>
      <c r="W2" s="98"/>
      <c r="X2" s="105"/>
      <c r="Y2" s="105"/>
      <c r="Z2" s="105"/>
      <c r="AA2" s="105"/>
    </row>
    <row r="3" spans="1:29" ht="27" customHeight="1" x14ac:dyDescent="0.15">
      <c r="B3" s="152" t="s">
        <v>41</v>
      </c>
      <c r="C3" s="153"/>
      <c r="D3" s="161" t="s">
        <v>18</v>
      </c>
      <c r="E3" s="162"/>
      <c r="F3" s="163" t="s">
        <v>0</v>
      </c>
      <c r="G3" s="153"/>
      <c r="H3" s="162" t="s">
        <v>17</v>
      </c>
      <c r="I3" s="164"/>
      <c r="J3" s="188" t="str">
        <f>IF(COUNTIF(N15:N114,"x")&gt;0,"参加資格入力欄に未記入があります         まだ入力完了していません","")</f>
        <v/>
      </c>
      <c r="K3" s="188"/>
      <c r="L3" s="188"/>
      <c r="M3" s="188"/>
      <c r="P3" s="207" t="s">
        <v>131</v>
      </c>
      <c r="Q3" s="208"/>
      <c r="R3" s="208"/>
      <c r="S3" s="208"/>
      <c r="T3" s="208"/>
      <c r="U3" s="208"/>
      <c r="V3" s="209"/>
      <c r="W3" s="118"/>
      <c r="X3" s="105"/>
      <c r="Y3" s="107"/>
      <c r="Z3" s="105"/>
      <c r="AA3" s="105"/>
    </row>
    <row r="4" spans="1:29" ht="27" customHeight="1" x14ac:dyDescent="0.15">
      <c r="B4" s="169" t="s">
        <v>83</v>
      </c>
      <c r="C4" s="170"/>
      <c r="D4" s="171"/>
      <c r="E4" s="172"/>
      <c r="F4" s="171"/>
      <c r="G4" s="173"/>
      <c r="H4" s="171"/>
      <c r="I4" s="174"/>
      <c r="J4" s="188"/>
      <c r="K4" s="188"/>
      <c r="L4" s="188"/>
      <c r="M4" s="188"/>
      <c r="P4" s="210"/>
      <c r="Q4" s="211"/>
      <c r="R4" s="211"/>
      <c r="S4" s="211"/>
      <c r="T4" s="211"/>
      <c r="U4" s="211"/>
      <c r="V4" s="212"/>
      <c r="W4" s="118"/>
      <c r="X4" s="105"/>
      <c r="Y4" s="105"/>
      <c r="Z4" s="105"/>
      <c r="AA4" s="105"/>
    </row>
    <row r="5" spans="1:29" ht="27" customHeight="1" x14ac:dyDescent="0.15">
      <c r="B5" s="165" t="s">
        <v>1</v>
      </c>
      <c r="C5" s="28" t="s">
        <v>2</v>
      </c>
      <c r="D5" s="167"/>
      <c r="E5" s="168"/>
      <c r="F5" s="115" t="s">
        <v>122</v>
      </c>
      <c r="G5" s="147"/>
      <c r="H5" s="148"/>
      <c r="I5" s="149"/>
      <c r="J5" s="188"/>
      <c r="K5" s="188"/>
      <c r="L5" s="188"/>
      <c r="M5" s="188"/>
      <c r="P5" s="210"/>
      <c r="Q5" s="211"/>
      <c r="R5" s="211"/>
      <c r="S5" s="211"/>
      <c r="T5" s="211"/>
      <c r="U5" s="211"/>
      <c r="V5" s="212"/>
      <c r="W5" s="118"/>
      <c r="X5" s="105"/>
      <c r="Y5" s="105"/>
      <c r="Z5" s="105"/>
      <c r="AA5" s="105"/>
    </row>
    <row r="6" spans="1:29" ht="27" customHeight="1" thickBot="1" x14ac:dyDescent="0.2">
      <c r="B6" s="166"/>
      <c r="C6" s="29" t="s">
        <v>3</v>
      </c>
      <c r="D6" s="150"/>
      <c r="E6" s="150"/>
      <c r="F6" s="150"/>
      <c r="G6" s="150"/>
      <c r="H6" s="150"/>
      <c r="I6" s="151"/>
      <c r="J6" s="188"/>
      <c r="K6" s="188"/>
      <c r="L6" s="188"/>
      <c r="M6" s="188"/>
      <c r="P6" s="210"/>
      <c r="Q6" s="211"/>
      <c r="R6" s="211"/>
      <c r="S6" s="211"/>
      <c r="T6" s="211"/>
      <c r="U6" s="211"/>
      <c r="V6" s="212"/>
      <c r="W6" s="118"/>
      <c r="X6" s="105"/>
      <c r="Y6" s="105"/>
      <c r="Z6" s="105"/>
      <c r="AA6" s="105"/>
    </row>
    <row r="7" spans="1:29" ht="27" customHeight="1" thickBot="1" x14ac:dyDescent="0.2">
      <c r="B7" s="4" t="s">
        <v>26</v>
      </c>
      <c r="C7" s="5"/>
      <c r="D7" s="6"/>
      <c r="E7" s="6"/>
      <c r="F7" s="5"/>
      <c r="G7" s="4"/>
      <c r="H7" s="5"/>
      <c r="J7" s="188"/>
      <c r="K7" s="188"/>
      <c r="L7" s="188"/>
      <c r="M7" s="188"/>
      <c r="P7" s="213"/>
      <c r="Q7" s="214"/>
      <c r="R7" s="214"/>
      <c r="S7" s="214"/>
      <c r="T7" s="214"/>
      <c r="U7" s="214"/>
      <c r="V7" s="215"/>
      <c r="W7" s="118"/>
      <c r="Y7" s="107"/>
      <c r="Z7" s="107"/>
    </row>
    <row r="8" spans="1:29" ht="27" customHeight="1" x14ac:dyDescent="0.15">
      <c r="B8" s="176" t="s">
        <v>31</v>
      </c>
      <c r="C8" s="177"/>
      <c r="D8" s="7"/>
      <c r="E8" s="3" t="s">
        <v>11</v>
      </c>
      <c r="G8" s="35" t="s">
        <v>32</v>
      </c>
      <c r="H8" s="36" t="s">
        <v>33</v>
      </c>
      <c r="I8" s="37" t="s">
        <v>34</v>
      </c>
      <c r="J8" s="188"/>
      <c r="K8" s="188"/>
      <c r="L8" s="188"/>
      <c r="M8" s="188"/>
      <c r="P8" s="12"/>
      <c r="Q8" s="38"/>
      <c r="R8" s="13"/>
      <c r="Y8" s="107"/>
      <c r="Z8" s="107"/>
    </row>
    <row r="9" spans="1:29" ht="27" customHeight="1" thickBot="1" x14ac:dyDescent="0.2">
      <c r="B9" s="8">
        <f>SUM(A15+A35+A55+A75+A95)</f>
        <v>0</v>
      </c>
      <c r="C9" s="9">
        <f>SUM(A16+A36+A56+A76+A96)</f>
        <v>0</v>
      </c>
      <c r="D9" s="7"/>
      <c r="E9" s="89">
        <v>1500</v>
      </c>
      <c r="G9" s="60">
        <f>C9*E9</f>
        <v>0</v>
      </c>
      <c r="H9" s="59">
        <f>リレー申込票!I6</f>
        <v>0</v>
      </c>
      <c r="I9" s="11">
        <f>SUM(G9+H9)</f>
        <v>0</v>
      </c>
      <c r="J9" s="188"/>
      <c r="K9" s="188"/>
      <c r="L9" s="188"/>
      <c r="M9" s="188"/>
      <c r="P9" s="33"/>
      <c r="Q9" s="40"/>
      <c r="R9" s="13"/>
      <c r="Y9" s="108"/>
      <c r="Z9" s="108"/>
      <c r="AA9" s="108"/>
    </row>
    <row r="10" spans="1:29" ht="6.75" customHeight="1" thickBot="1" x14ac:dyDescent="0.2">
      <c r="B10" s="4"/>
      <c r="G10" s="4"/>
      <c r="J10" s="132"/>
      <c r="K10" s="132"/>
      <c r="L10" s="132"/>
      <c r="M10" s="132"/>
      <c r="Y10" s="108"/>
      <c r="Z10" s="108"/>
      <c r="AA10" s="108"/>
    </row>
    <row r="11" spans="1:29" ht="26.25" customHeight="1" thickBot="1" x14ac:dyDescent="0.2">
      <c r="B11" s="182" t="s">
        <v>4</v>
      </c>
      <c r="C11" s="183" t="s">
        <v>5</v>
      </c>
      <c r="D11" s="142" t="s">
        <v>37</v>
      </c>
      <c r="E11" s="2" t="s">
        <v>2</v>
      </c>
      <c r="F11" s="154" t="s">
        <v>6</v>
      </c>
      <c r="G11" s="142" t="s">
        <v>29</v>
      </c>
      <c r="H11" s="142"/>
      <c r="I11" s="143"/>
      <c r="J11" s="216" t="s">
        <v>127</v>
      </c>
      <c r="K11" s="217"/>
      <c r="L11" s="217"/>
      <c r="M11" s="218"/>
      <c r="P11" s="33" t="s">
        <v>7</v>
      </c>
      <c r="S11" s="137" t="s">
        <v>123</v>
      </c>
      <c r="T11" s="137"/>
      <c r="U11" s="127"/>
      <c r="V11" s="127"/>
      <c r="W11" s="101"/>
      <c r="X11" s="109"/>
      <c r="Y11" s="108"/>
    </row>
    <row r="12" spans="1:29" ht="26.25" customHeight="1" thickBot="1" x14ac:dyDescent="0.2">
      <c r="B12" s="166"/>
      <c r="C12" s="184"/>
      <c r="D12" s="184"/>
      <c r="E12" s="18" t="s">
        <v>8</v>
      </c>
      <c r="F12" s="155"/>
      <c r="G12" s="144" t="s">
        <v>30</v>
      </c>
      <c r="H12" s="145"/>
      <c r="I12" s="146"/>
      <c r="J12" s="219"/>
      <c r="K12" s="220"/>
      <c r="L12" s="220"/>
      <c r="M12" s="221"/>
      <c r="P12" s="62" t="s">
        <v>9</v>
      </c>
      <c r="Q12" s="65" t="s">
        <v>79</v>
      </c>
      <c r="R12" s="79" t="s">
        <v>80</v>
      </c>
      <c r="S12" s="122" t="s">
        <v>79</v>
      </c>
      <c r="T12" s="123" t="s">
        <v>80</v>
      </c>
      <c r="U12" s="120"/>
      <c r="V12" s="120"/>
      <c r="W12" s="100"/>
      <c r="X12" s="110">
        <v>1</v>
      </c>
      <c r="Y12" s="108"/>
      <c r="Z12" s="106" t="s">
        <v>27</v>
      </c>
      <c r="AA12" s="106" t="s">
        <v>28</v>
      </c>
      <c r="AB12" s="106" t="s">
        <v>79</v>
      </c>
      <c r="AC12" s="106" t="s">
        <v>80</v>
      </c>
    </row>
    <row r="13" spans="1:29" ht="26.25" customHeight="1" x14ac:dyDescent="0.15">
      <c r="B13" s="178" t="s">
        <v>10</v>
      </c>
      <c r="C13" s="180" t="s">
        <v>80</v>
      </c>
      <c r="D13" s="180">
        <v>1234</v>
      </c>
      <c r="E13" s="84" t="s">
        <v>39</v>
      </c>
      <c r="F13" s="156">
        <v>2</v>
      </c>
      <c r="G13" s="85" t="s">
        <v>38</v>
      </c>
      <c r="H13" s="116" t="s">
        <v>25</v>
      </c>
      <c r="I13" s="86"/>
      <c r="J13" s="189" t="s">
        <v>130</v>
      </c>
      <c r="K13" s="190"/>
      <c r="L13" s="190"/>
      <c r="M13" s="191"/>
      <c r="P13" s="63" t="s">
        <v>69</v>
      </c>
      <c r="Q13" s="75" t="s">
        <v>65</v>
      </c>
      <c r="R13" s="80" t="s">
        <v>65</v>
      </c>
      <c r="S13" s="124">
        <f>COUNTIF($U$15:$V$114,"中学男子中学100m")</f>
        <v>0</v>
      </c>
      <c r="T13" s="128">
        <f>COUNTIF($U$15:$V$114,"中学女子中学100m")</f>
        <v>0</v>
      </c>
      <c r="U13" s="120"/>
      <c r="V13" s="120"/>
      <c r="W13" s="100"/>
      <c r="X13" s="110">
        <v>2</v>
      </c>
      <c r="Y13" s="108"/>
      <c r="AB13" s="106" t="s">
        <v>69</v>
      </c>
      <c r="AC13" s="106" t="s">
        <v>69</v>
      </c>
    </row>
    <row r="14" spans="1:29" ht="26.25" customHeight="1" x14ac:dyDescent="0.15">
      <c r="B14" s="179"/>
      <c r="C14" s="181"/>
      <c r="D14" s="181"/>
      <c r="E14" s="61" t="s">
        <v>40</v>
      </c>
      <c r="F14" s="157"/>
      <c r="G14" s="73">
        <v>10129</v>
      </c>
      <c r="H14" s="117">
        <v>471</v>
      </c>
      <c r="I14" s="87"/>
      <c r="J14" s="192"/>
      <c r="K14" s="193"/>
      <c r="L14" s="193"/>
      <c r="M14" s="194"/>
      <c r="P14" s="63" t="s">
        <v>121</v>
      </c>
      <c r="Q14" s="75" t="s">
        <v>65</v>
      </c>
      <c r="R14" s="80" t="s">
        <v>65</v>
      </c>
      <c r="S14" s="124">
        <f>COUNTIF($U$15:$V$114,"中学男子中学200m")</f>
        <v>0</v>
      </c>
      <c r="T14" s="128">
        <f>COUNTIF($U$15:$V$114,"中学女子中学200m")</f>
        <v>0</v>
      </c>
      <c r="U14" s="120"/>
      <c r="V14" s="120"/>
      <c r="W14" s="100"/>
      <c r="X14" s="110">
        <v>3</v>
      </c>
      <c r="Y14" s="108"/>
      <c r="Z14" s="106" t="s">
        <v>115</v>
      </c>
      <c r="AA14" s="106" t="s">
        <v>66</v>
      </c>
      <c r="AB14" s="106" t="s">
        <v>121</v>
      </c>
      <c r="AC14" s="106" t="s">
        <v>121</v>
      </c>
    </row>
    <row r="15" spans="1:29" ht="27" customHeight="1" x14ac:dyDescent="0.15">
      <c r="A15" s="39">
        <f>COUNTA(E15,E17,E19,E21,E23,E25,E27,E29,E31,E33)</f>
        <v>0</v>
      </c>
      <c r="B15" s="158">
        <v>1</v>
      </c>
      <c r="C15" s="159"/>
      <c r="D15" s="159"/>
      <c r="E15" s="56"/>
      <c r="F15" s="138"/>
      <c r="G15" s="96"/>
      <c r="H15" s="96"/>
      <c r="I15" s="87"/>
      <c r="J15" s="195"/>
      <c r="K15" s="196"/>
      <c r="L15" s="196"/>
      <c r="M15" s="197"/>
      <c r="N15" s="39" t="str">
        <f>IF(AND(I15=1,J15=""),"x",IF(AND(E15="",I16=1),"x",IF(AND(J15="(１) 北信地区在住の者。(一般・学生)",J16=""),"x",IF(AND(J15="(２) 北信地区の高校を卒業した大学・短大・専門学校の学生。",J16=""),"x",IF(AND(J15="",N16=1),"x","")))))</f>
        <v/>
      </c>
      <c r="P15" s="63" t="s">
        <v>70</v>
      </c>
      <c r="Q15" s="75" t="s">
        <v>65</v>
      </c>
      <c r="R15" s="80" t="s">
        <v>65</v>
      </c>
      <c r="S15" s="124">
        <f>COUNTIF($U$15:$V$114,"中学男子中学400m")</f>
        <v>0</v>
      </c>
      <c r="T15" s="128">
        <f>COUNTIF($U$15:$V$114,"中学女子中学400m")</f>
        <v>0</v>
      </c>
      <c r="U15" s="120" t="str">
        <f>C15&amp;G15</f>
        <v/>
      </c>
      <c r="V15" s="120" t="str">
        <f>C15&amp;H15</f>
        <v/>
      </c>
      <c r="W15" s="100"/>
      <c r="X15" s="110"/>
      <c r="Y15" s="108"/>
      <c r="Z15" s="106" t="s">
        <v>94</v>
      </c>
      <c r="AA15" s="106" t="s">
        <v>116</v>
      </c>
      <c r="AB15" s="106" t="s">
        <v>70</v>
      </c>
      <c r="AC15" s="106" t="s">
        <v>70</v>
      </c>
    </row>
    <row r="16" spans="1:29" ht="27" customHeight="1" x14ac:dyDescent="0.15">
      <c r="A16" s="58">
        <f>COUNTA(G15:I15,G17:I17,G19:I19,G21:I21,G23:I23,G25:I25,G27:I27,G29:I29,G31:I31,G33:I33)</f>
        <v>0</v>
      </c>
      <c r="B16" s="158"/>
      <c r="C16" s="159"/>
      <c r="D16" s="159"/>
      <c r="E16" s="56"/>
      <c r="F16" s="139"/>
      <c r="G16" s="96"/>
      <c r="H16" s="96"/>
      <c r="I16" s="87"/>
      <c r="J16" s="198"/>
      <c r="K16" s="199"/>
      <c r="L16" s="199"/>
      <c r="M16" s="200"/>
      <c r="N16" s="39">
        <f>COUNTA(J16)</f>
        <v>0</v>
      </c>
      <c r="P16" s="63" t="s">
        <v>81</v>
      </c>
      <c r="Q16" s="75" t="s">
        <v>65</v>
      </c>
      <c r="R16" s="80" t="s">
        <v>65</v>
      </c>
      <c r="S16" s="124">
        <f>COUNTIF($U$15:$V$114,"中学男子中学800m")</f>
        <v>0</v>
      </c>
      <c r="T16" s="128">
        <f>COUNTIF($U$15:$V$114,"中学女子中学800m")</f>
        <v>0</v>
      </c>
      <c r="U16" s="120"/>
      <c r="V16" s="120"/>
      <c r="W16" s="100"/>
      <c r="X16" s="110"/>
      <c r="Y16" s="108"/>
      <c r="Z16" s="106" t="s">
        <v>68</v>
      </c>
      <c r="AA16" s="106" t="s">
        <v>95</v>
      </c>
      <c r="AB16" s="106" t="s">
        <v>81</v>
      </c>
      <c r="AC16" s="106" t="s">
        <v>81</v>
      </c>
    </row>
    <row r="17" spans="2:29" ht="27" customHeight="1" x14ac:dyDescent="0.15">
      <c r="B17" s="158">
        <v>2</v>
      </c>
      <c r="C17" s="159"/>
      <c r="D17" s="159"/>
      <c r="E17" s="56"/>
      <c r="F17" s="138"/>
      <c r="G17" s="96"/>
      <c r="H17" s="96"/>
      <c r="I17" s="87"/>
      <c r="J17" s="195"/>
      <c r="K17" s="196"/>
      <c r="L17" s="196"/>
      <c r="M17" s="197"/>
      <c r="N17" s="39" t="str">
        <f>IF(AND(I17=1,J17=""),"x",IF(AND(E17="",I18=1),"x",IF(AND(J17="(１) 北信地区在住の者。(一般・学生)",J18=""),"x",IF(AND(J17="(２) 北信地区の高校を卒業した大学・短大・専門学校の学生。",J18=""),"x",IF(AND(J17="",N18=1),"x","")))))</f>
        <v/>
      </c>
      <c r="P17" s="63" t="s">
        <v>71</v>
      </c>
      <c r="Q17" s="75" t="s">
        <v>65</v>
      </c>
      <c r="R17" s="80" t="s">
        <v>65</v>
      </c>
      <c r="S17" s="124">
        <f>COUNTIF($U$15:$V$114,"中学男子中学1500m")</f>
        <v>0</v>
      </c>
      <c r="T17" s="128">
        <f>COUNTIF($U$15:$V$114,"中学女子中学1500m")</f>
        <v>0</v>
      </c>
      <c r="U17" s="120" t="str">
        <f>C17&amp;G17</f>
        <v/>
      </c>
      <c r="V17" s="120" t="str">
        <f>C17&amp;H17</f>
        <v/>
      </c>
      <c r="W17" s="100"/>
      <c r="X17" s="110"/>
      <c r="Y17" s="108"/>
      <c r="Z17" s="106" t="s">
        <v>93</v>
      </c>
      <c r="AA17" s="106" t="s">
        <v>68</v>
      </c>
      <c r="AB17" s="106" t="s">
        <v>71</v>
      </c>
      <c r="AC17" s="106" t="s">
        <v>71</v>
      </c>
    </row>
    <row r="18" spans="2:29" ht="27" customHeight="1" x14ac:dyDescent="0.15">
      <c r="B18" s="158"/>
      <c r="C18" s="159"/>
      <c r="D18" s="159"/>
      <c r="E18" s="56"/>
      <c r="F18" s="139"/>
      <c r="G18" s="96"/>
      <c r="H18" s="96"/>
      <c r="I18" s="87"/>
      <c r="J18" s="198"/>
      <c r="K18" s="199"/>
      <c r="L18" s="199"/>
      <c r="M18" s="200"/>
      <c r="P18" s="63" t="s">
        <v>66</v>
      </c>
      <c r="Q18" s="78" t="s">
        <v>82</v>
      </c>
      <c r="R18" s="80" t="s">
        <v>65</v>
      </c>
      <c r="S18" s="131"/>
      <c r="T18" s="128">
        <f>COUNTIF($U$15:$V$114,"女子3000m")</f>
        <v>0</v>
      </c>
      <c r="U18" s="120"/>
      <c r="V18" s="120"/>
      <c r="W18" s="100"/>
      <c r="X18" s="110"/>
      <c r="Y18" s="108"/>
      <c r="AA18" s="106" t="s">
        <v>93</v>
      </c>
      <c r="AB18" s="106" t="s">
        <v>72</v>
      </c>
      <c r="AC18" s="106" t="s">
        <v>89</v>
      </c>
    </row>
    <row r="19" spans="2:29" ht="27" customHeight="1" x14ac:dyDescent="0.15">
      <c r="B19" s="158">
        <v>3</v>
      </c>
      <c r="C19" s="159"/>
      <c r="D19" s="159"/>
      <c r="E19" s="56"/>
      <c r="F19" s="138"/>
      <c r="G19" s="96"/>
      <c r="H19" s="96"/>
      <c r="I19" s="87"/>
      <c r="J19" s="195"/>
      <c r="K19" s="196"/>
      <c r="L19" s="196"/>
      <c r="M19" s="197"/>
      <c r="N19" s="39" t="str">
        <f>IF(AND(I19=1,J19=""),"x",IF(AND(E19="",I20=1),"x",IF(AND(J19="(１) 北信地区在住の者。(一般・学生)",J20=""),"x",IF(AND(J19="(２) 北信地区の高校を卒業した大学・短大・専門学校の学生。",J20=""),"x",IF(AND(J19="",N20=1),"x","")))))</f>
        <v/>
      </c>
      <c r="P19" s="63" t="s">
        <v>72</v>
      </c>
      <c r="Q19" s="75" t="s">
        <v>65</v>
      </c>
      <c r="R19" s="81" t="s">
        <v>82</v>
      </c>
      <c r="S19" s="124">
        <f>COUNTIF($U$15:$V$114,"中学男子中学3000m")</f>
        <v>0</v>
      </c>
      <c r="T19" s="130"/>
      <c r="U19" s="120" t="str">
        <f>C19&amp;G19</f>
        <v/>
      </c>
      <c r="V19" s="120" t="str">
        <f>C19&amp;H19</f>
        <v/>
      </c>
      <c r="W19" s="100"/>
      <c r="X19" s="110"/>
      <c r="Y19" s="108"/>
      <c r="AB19" s="106" t="s">
        <v>88</v>
      </c>
      <c r="AC19" s="106" t="s">
        <v>75</v>
      </c>
    </row>
    <row r="20" spans="2:29" ht="27" customHeight="1" x14ac:dyDescent="0.15">
      <c r="B20" s="158"/>
      <c r="C20" s="159"/>
      <c r="D20" s="159"/>
      <c r="E20" s="56"/>
      <c r="F20" s="139"/>
      <c r="G20" s="96"/>
      <c r="H20" s="96"/>
      <c r="I20" s="87"/>
      <c r="J20" s="198"/>
      <c r="K20" s="199"/>
      <c r="L20" s="199"/>
      <c r="M20" s="200"/>
      <c r="P20" s="63" t="s">
        <v>111</v>
      </c>
      <c r="Q20" s="78" t="s">
        <v>82</v>
      </c>
      <c r="R20" s="80" t="s">
        <v>112</v>
      </c>
      <c r="S20" s="131"/>
      <c r="T20" s="128">
        <f>COUNTIF($U$15:$V$114,"女子100mH(0.838m)")</f>
        <v>0</v>
      </c>
      <c r="U20" s="120"/>
      <c r="V20" s="120"/>
      <c r="W20" s="100"/>
      <c r="X20" s="110"/>
      <c r="Y20" s="108"/>
      <c r="AB20" s="106" t="s">
        <v>75</v>
      </c>
      <c r="AC20" s="106" t="s">
        <v>76</v>
      </c>
    </row>
    <row r="21" spans="2:29" ht="27" customHeight="1" x14ac:dyDescent="0.15">
      <c r="B21" s="158">
        <v>4</v>
      </c>
      <c r="C21" s="159"/>
      <c r="D21" s="159"/>
      <c r="E21" s="56"/>
      <c r="F21" s="138"/>
      <c r="G21" s="96"/>
      <c r="H21" s="96"/>
      <c r="I21" s="87"/>
      <c r="J21" s="195"/>
      <c r="K21" s="196"/>
      <c r="L21" s="196"/>
      <c r="M21" s="197"/>
      <c r="N21" s="39" t="str">
        <f>IF(AND(I21=1,J21=""),"x",IF(AND(E21="",I22=1),"x",IF(AND(J21="(１) 北信地区在住の者。(一般・学生)",J22=""),"x",IF(AND(J21="(２) 北信地区の高校を卒業した大学・短大・専門学校の学生。",J22=""),"x",IF(AND(J21="",N22=1),"x","")))))</f>
        <v/>
      </c>
      <c r="P21" s="63" t="s">
        <v>73</v>
      </c>
      <c r="Q21" s="78" t="s">
        <v>82</v>
      </c>
      <c r="R21" s="80" t="s">
        <v>85</v>
      </c>
      <c r="S21" s="131"/>
      <c r="T21" s="128">
        <f>COUNTIF($U$15:$V$114,"中学女子中学100mH(0.762m)")</f>
        <v>0</v>
      </c>
      <c r="U21" s="120" t="str">
        <f>C21&amp;G21</f>
        <v/>
      </c>
      <c r="V21" s="120" t="str">
        <f>C21&amp;H21</f>
        <v/>
      </c>
      <c r="W21" s="100"/>
      <c r="X21" s="108"/>
      <c r="Y21" s="108"/>
      <c r="AB21" s="106" t="s">
        <v>76</v>
      </c>
      <c r="AC21" s="106" t="s">
        <v>109</v>
      </c>
    </row>
    <row r="22" spans="2:29" ht="27" customHeight="1" x14ac:dyDescent="0.15">
      <c r="B22" s="158"/>
      <c r="C22" s="159"/>
      <c r="D22" s="159"/>
      <c r="E22" s="56"/>
      <c r="F22" s="139"/>
      <c r="G22" s="96"/>
      <c r="H22" s="96"/>
      <c r="I22" s="87"/>
      <c r="J22" s="198"/>
      <c r="K22" s="199"/>
      <c r="L22" s="199"/>
      <c r="M22" s="200"/>
      <c r="P22" s="63" t="s">
        <v>113</v>
      </c>
      <c r="Q22" s="76" t="s">
        <v>114</v>
      </c>
      <c r="R22" s="81" t="s">
        <v>82</v>
      </c>
      <c r="S22" s="124">
        <f>COUNTIF($U$15:$V$114,"男子110mH(1.067m)")</f>
        <v>0</v>
      </c>
      <c r="T22" s="130"/>
      <c r="U22" s="120"/>
      <c r="V22" s="120"/>
      <c r="W22" s="100"/>
      <c r="X22" s="111"/>
      <c r="Y22" s="108"/>
      <c r="AB22" s="106" t="s">
        <v>90</v>
      </c>
      <c r="AC22" s="106" t="s">
        <v>117</v>
      </c>
    </row>
    <row r="23" spans="2:29" ht="27" customHeight="1" x14ac:dyDescent="0.15">
      <c r="B23" s="158">
        <v>5</v>
      </c>
      <c r="C23" s="159"/>
      <c r="D23" s="159"/>
      <c r="E23" s="56"/>
      <c r="F23" s="138"/>
      <c r="G23" s="96"/>
      <c r="H23" s="96"/>
      <c r="I23" s="87"/>
      <c r="J23" s="195"/>
      <c r="K23" s="196"/>
      <c r="L23" s="196"/>
      <c r="M23" s="197"/>
      <c r="N23" s="39" t="str">
        <f>IF(AND(I23=1,J23=""),"x",IF(AND(E23="",I24=1),"x",IF(AND(J23="(１) 北信地区在住の者。(一般・学生)",J24=""),"x",IF(AND(J23="(２) 北信地区の高校を卒業した大学・短大・専門学校の学生。",J24=""),"x",IF(AND(J23="",N24=1),"x","")))))</f>
        <v/>
      </c>
      <c r="P23" s="63" t="s">
        <v>74</v>
      </c>
      <c r="Q23" s="76" t="s">
        <v>84</v>
      </c>
      <c r="R23" s="81" t="s">
        <v>82</v>
      </c>
      <c r="S23" s="124">
        <f>COUNTIF($U$15:$V$114,"中学男子中学110mH(0.914m)")</f>
        <v>0</v>
      </c>
      <c r="T23" s="130"/>
      <c r="U23" s="120" t="str">
        <f>C23&amp;G23</f>
        <v/>
      </c>
      <c r="V23" s="120" t="str">
        <f>C23&amp;H23</f>
        <v/>
      </c>
      <c r="W23" s="100"/>
      <c r="X23" s="108"/>
      <c r="Y23" s="108"/>
      <c r="AB23" s="106" t="s">
        <v>120</v>
      </c>
      <c r="AC23" s="106" t="s">
        <v>96</v>
      </c>
    </row>
    <row r="24" spans="2:29" ht="27" customHeight="1" x14ac:dyDescent="0.15">
      <c r="B24" s="158"/>
      <c r="C24" s="159"/>
      <c r="D24" s="159"/>
      <c r="E24" s="56"/>
      <c r="F24" s="139"/>
      <c r="G24" s="96"/>
      <c r="H24" s="96"/>
      <c r="I24" s="87"/>
      <c r="J24" s="198"/>
      <c r="K24" s="199"/>
      <c r="L24" s="199"/>
      <c r="M24" s="200"/>
      <c r="P24" s="63" t="s">
        <v>67</v>
      </c>
      <c r="Q24" s="76" t="s">
        <v>84</v>
      </c>
      <c r="R24" s="80" t="s">
        <v>85</v>
      </c>
      <c r="S24" s="124">
        <f>COUNTIF($U$15:$V$114,"男子400mH(0.914m)")</f>
        <v>0</v>
      </c>
      <c r="T24" s="128">
        <f>COUNTIF($U$15:$V$114,"女子400mH(0.762m)")</f>
        <v>0</v>
      </c>
      <c r="U24" s="120"/>
      <c r="V24" s="120"/>
      <c r="W24" s="100"/>
      <c r="X24" s="108"/>
      <c r="Y24" s="108"/>
      <c r="AB24" s="106" t="s">
        <v>96</v>
      </c>
    </row>
    <row r="25" spans="2:29" ht="27" customHeight="1" x14ac:dyDescent="0.15">
      <c r="B25" s="158">
        <v>6</v>
      </c>
      <c r="C25" s="159"/>
      <c r="D25" s="159"/>
      <c r="E25" s="56"/>
      <c r="F25" s="138"/>
      <c r="G25" s="96"/>
      <c r="H25" s="96"/>
      <c r="I25" s="87"/>
      <c r="J25" s="195"/>
      <c r="K25" s="196"/>
      <c r="L25" s="196"/>
      <c r="M25" s="197"/>
      <c r="N25" s="39" t="str">
        <f>IF(AND(I25=1,J25=""),"x",IF(AND(E25="",I26=1),"x",IF(AND(J25="(１) 北信地区在住の者。(一般・学生)",J26=""),"x",IF(AND(J25="(２) 北信地区の高校を卒業した大学・短大・専門学校の学生。",J26=""),"x",IF(AND(J25="",N26=1),"x","")))))</f>
        <v/>
      </c>
      <c r="P25" s="63" t="s">
        <v>75</v>
      </c>
      <c r="Q25" s="75" t="s">
        <v>65</v>
      </c>
      <c r="R25" s="80" t="s">
        <v>65</v>
      </c>
      <c r="S25" s="124">
        <f>COUNTIF($U$15:$V$114,"中学男子中学走高跳")</f>
        <v>0</v>
      </c>
      <c r="T25" s="128">
        <f>COUNTIF($U$15:$V$114,"中学女子中学走高跳")</f>
        <v>0</v>
      </c>
      <c r="U25" s="120" t="str">
        <f>C25&amp;G25</f>
        <v/>
      </c>
      <c r="V25" s="120" t="str">
        <f>C25&amp;H25</f>
        <v/>
      </c>
      <c r="W25" s="39"/>
      <c r="X25" s="106"/>
    </row>
    <row r="26" spans="2:29" ht="27" customHeight="1" x14ac:dyDescent="0.15">
      <c r="B26" s="158"/>
      <c r="C26" s="159"/>
      <c r="D26" s="159"/>
      <c r="E26" s="56"/>
      <c r="F26" s="139"/>
      <c r="G26" s="96"/>
      <c r="H26" s="96"/>
      <c r="I26" s="87"/>
      <c r="J26" s="198"/>
      <c r="K26" s="199"/>
      <c r="L26" s="199"/>
      <c r="M26" s="200"/>
      <c r="P26" s="63" t="s">
        <v>68</v>
      </c>
      <c r="Q26" s="75" t="s">
        <v>65</v>
      </c>
      <c r="R26" s="80" t="s">
        <v>65</v>
      </c>
      <c r="S26" s="124">
        <f>COUNTIF($U$15:$V$114,"男子棒高跳")</f>
        <v>0</v>
      </c>
      <c r="T26" s="128">
        <f>COUNTIF($U$15:$V$114,"女子棒高跳")</f>
        <v>0</v>
      </c>
      <c r="U26" s="121"/>
      <c r="V26" s="121"/>
      <c r="W26" s="39"/>
      <c r="X26" s="106"/>
    </row>
    <row r="27" spans="2:29" ht="27" customHeight="1" x14ac:dyDescent="0.15">
      <c r="B27" s="158">
        <v>7</v>
      </c>
      <c r="C27" s="159"/>
      <c r="D27" s="159"/>
      <c r="E27" s="56"/>
      <c r="F27" s="138"/>
      <c r="G27" s="96"/>
      <c r="H27" s="96"/>
      <c r="I27" s="87"/>
      <c r="J27" s="195"/>
      <c r="K27" s="196"/>
      <c r="L27" s="196"/>
      <c r="M27" s="197"/>
      <c r="N27" s="39" t="str">
        <f>IF(AND(I27=1,J27=""),"x",IF(AND(E27="",I28=1),"x",IF(AND(J27="(１) 北信地区在住の者。(一般・学生)",J28=""),"x",IF(AND(J27="(２) 北信地区の高校を卒業した大学・短大・専門学校の学生。",J28=""),"x",IF(AND(J27="",N28=1),"x","")))))</f>
        <v/>
      </c>
      <c r="P27" s="63" t="s">
        <v>76</v>
      </c>
      <c r="Q27" s="75" t="s">
        <v>65</v>
      </c>
      <c r="R27" s="80" t="s">
        <v>65</v>
      </c>
      <c r="S27" s="124">
        <f>COUNTIF($U$15:$V$114,"中学男子中学走幅跳")</f>
        <v>0</v>
      </c>
      <c r="T27" s="128">
        <f>COUNTIF($U$15:$V$114,"中学女子中学走幅跳")</f>
        <v>0</v>
      </c>
      <c r="U27" s="120" t="str">
        <f>C27&amp;G27</f>
        <v/>
      </c>
      <c r="V27" s="120" t="str">
        <f>C27&amp;H27</f>
        <v/>
      </c>
      <c r="W27" s="39"/>
      <c r="AB27" s="106" t="s">
        <v>128</v>
      </c>
    </row>
    <row r="28" spans="2:29" ht="27" customHeight="1" x14ac:dyDescent="0.15">
      <c r="B28" s="158"/>
      <c r="C28" s="159"/>
      <c r="D28" s="159"/>
      <c r="E28" s="56"/>
      <c r="F28" s="139"/>
      <c r="G28" s="96"/>
      <c r="H28" s="96"/>
      <c r="I28" s="87"/>
      <c r="J28" s="198"/>
      <c r="K28" s="199"/>
      <c r="L28" s="199"/>
      <c r="M28" s="200"/>
      <c r="P28" s="63" t="s">
        <v>93</v>
      </c>
      <c r="Q28" s="75" t="s">
        <v>65</v>
      </c>
      <c r="R28" s="80" t="s">
        <v>65</v>
      </c>
      <c r="S28" s="124">
        <f>COUNTIF($U$15:$V$114,"男子三段跳")</f>
        <v>0</v>
      </c>
      <c r="T28" s="128">
        <f>COUNTIF($U$15:$V$114,"女子三段跳")</f>
        <v>0</v>
      </c>
      <c r="U28" s="121"/>
      <c r="V28" s="121"/>
      <c r="W28" s="39"/>
      <c r="AB28" s="106" t="s">
        <v>129</v>
      </c>
    </row>
    <row r="29" spans="2:29" ht="27" customHeight="1" x14ac:dyDescent="0.15">
      <c r="B29" s="158">
        <v>8</v>
      </c>
      <c r="C29" s="159"/>
      <c r="D29" s="159"/>
      <c r="E29" s="56"/>
      <c r="F29" s="138"/>
      <c r="G29" s="96"/>
      <c r="H29" s="96"/>
      <c r="I29" s="87"/>
      <c r="J29" s="195"/>
      <c r="K29" s="196"/>
      <c r="L29" s="196"/>
      <c r="M29" s="197"/>
      <c r="N29" s="39" t="str">
        <f>IF(AND(I29=1,J29=""),"x",IF(AND(E29="",I30=1),"x",IF(AND(J29="(１) 北信地区在住の者。(一般・学生)",J30=""),"x",IF(AND(J29="(２) 北信地区の高校を卒業した大学・短大・専門学校の学生。",J30=""),"x",IF(AND(J29="",N30=1),"x","")))))</f>
        <v/>
      </c>
      <c r="P29" s="63" t="s">
        <v>77</v>
      </c>
      <c r="Q29" s="75" t="s">
        <v>86</v>
      </c>
      <c r="R29" s="80" t="s">
        <v>124</v>
      </c>
      <c r="S29" s="124">
        <f>COUNTIF($U$15:$V$114,"中学男子中学砲丸投(5.000kg)")</f>
        <v>0</v>
      </c>
      <c r="T29" s="128">
        <f>COUNTIF($U$15:$V$114,"中学女子中学砲丸投(2.721kg)")</f>
        <v>0</v>
      </c>
      <c r="U29" s="120" t="str">
        <f>C29&amp;G29</f>
        <v/>
      </c>
      <c r="V29" s="120" t="str">
        <f>C29&amp;H29</f>
        <v/>
      </c>
      <c r="W29" s="39"/>
    </row>
    <row r="30" spans="2:29" ht="27" customHeight="1" x14ac:dyDescent="0.15">
      <c r="B30" s="158"/>
      <c r="C30" s="159"/>
      <c r="D30" s="159"/>
      <c r="E30" s="56"/>
      <c r="F30" s="139"/>
      <c r="G30" s="96"/>
      <c r="H30" s="96"/>
      <c r="I30" s="87"/>
      <c r="J30" s="198"/>
      <c r="K30" s="199"/>
      <c r="L30" s="199"/>
      <c r="M30" s="200"/>
      <c r="P30" s="63" t="s">
        <v>78</v>
      </c>
      <c r="Q30" s="75" t="s">
        <v>118</v>
      </c>
      <c r="R30" s="80" t="s">
        <v>119</v>
      </c>
      <c r="S30" s="124">
        <f>COUNTIF($U$15:$V$114,"中学男子中学円盤投(1.500kg)")</f>
        <v>0</v>
      </c>
      <c r="T30" s="128">
        <f>COUNTIF($U$15:$V$114,"中学女子中学円盤投(1.000kg)")</f>
        <v>0</v>
      </c>
      <c r="U30" s="121"/>
      <c r="V30" s="121"/>
      <c r="W30" s="39"/>
    </row>
    <row r="31" spans="2:29" ht="27" customHeight="1" thickBot="1" x14ac:dyDescent="0.2">
      <c r="B31" s="158">
        <v>9</v>
      </c>
      <c r="C31" s="159"/>
      <c r="D31" s="159"/>
      <c r="E31" s="56"/>
      <c r="F31" s="138"/>
      <c r="G31" s="96"/>
      <c r="H31" s="96"/>
      <c r="I31" s="87"/>
      <c r="J31" s="195"/>
      <c r="K31" s="196"/>
      <c r="L31" s="196"/>
      <c r="M31" s="197"/>
      <c r="N31" s="39" t="str">
        <f>IF(AND(I31=1,J31=""),"x",IF(AND(E31="",I32=1),"x",IF(AND(J31="(１) 北信地区在住の者。(一般・学生)",J32=""),"x",IF(AND(J31="(２) 北信地区の高校を卒業した大学・短大・専門学校の学生。",J32=""),"x",IF(AND(J31="",N32=1),"x","")))))</f>
        <v/>
      </c>
      <c r="P31" s="64" t="s">
        <v>97</v>
      </c>
      <c r="Q31" s="77" t="s">
        <v>87</v>
      </c>
      <c r="R31" s="82" t="s">
        <v>87</v>
      </c>
      <c r="S31" s="125">
        <f>COUNTIF($U$15:$V$114,"中学男子中学ｼﾞｬﾍﾞﾘｯｸ(0.300kg)")</f>
        <v>0</v>
      </c>
      <c r="T31" s="129">
        <f>COUNTIF($U$15:$V$114,"中学女子中学ｼﾞｬﾍﾞﾘｯｸ(0.300kg)")</f>
        <v>0</v>
      </c>
      <c r="U31" s="120" t="str">
        <f>C31&amp;G31</f>
        <v/>
      </c>
      <c r="V31" s="120" t="str">
        <f>C31&amp;H31</f>
        <v/>
      </c>
      <c r="W31" s="39"/>
    </row>
    <row r="32" spans="2:29" ht="27" customHeight="1" x14ac:dyDescent="0.15">
      <c r="B32" s="158"/>
      <c r="C32" s="159"/>
      <c r="D32" s="159"/>
      <c r="E32" s="56"/>
      <c r="F32" s="139"/>
      <c r="G32" s="96"/>
      <c r="H32" s="96"/>
      <c r="I32" s="87"/>
      <c r="J32" s="198"/>
      <c r="K32" s="199"/>
      <c r="L32" s="199"/>
      <c r="M32" s="200"/>
      <c r="P32" s="74"/>
      <c r="Q32"/>
      <c r="R32" s="74"/>
      <c r="T32" s="39"/>
      <c r="U32" s="121"/>
      <c r="V32" s="121"/>
      <c r="W32" s="39"/>
    </row>
    <row r="33" spans="1:25" ht="27" customHeight="1" x14ac:dyDescent="0.15">
      <c r="B33" s="158">
        <v>10</v>
      </c>
      <c r="C33" s="159"/>
      <c r="D33" s="159"/>
      <c r="E33" s="56"/>
      <c r="F33" s="138"/>
      <c r="G33" s="96"/>
      <c r="H33" s="96"/>
      <c r="I33" s="87"/>
      <c r="J33" s="195"/>
      <c r="K33" s="196"/>
      <c r="L33" s="196"/>
      <c r="M33" s="197"/>
      <c r="N33" s="39" t="str">
        <f>IF(AND(I33=1,J33=""),"x",IF(AND(E33="",I34=1),"x",IF(AND(J33="(１) 北信地区在住の者。(一般・学生)",J34=""),"x",IF(AND(J33="(２) 北信地区の高校を卒業した大学・短大・専門学校の学生。",J34=""),"x",IF(AND(J33="",N34=1),"x","")))))</f>
        <v/>
      </c>
      <c r="P33" s="74"/>
      <c r="Q33"/>
      <c r="R33" s="74"/>
      <c r="T33" s="39"/>
      <c r="U33" s="120" t="str">
        <f>C33&amp;G33</f>
        <v/>
      </c>
      <c r="V33" s="120" t="str">
        <f>C33&amp;H33</f>
        <v/>
      </c>
      <c r="W33" s="39"/>
      <c r="X33" s="106"/>
    </row>
    <row r="34" spans="1:25" ht="27" customHeight="1" thickBot="1" x14ac:dyDescent="0.2">
      <c r="B34" s="166"/>
      <c r="C34" s="186"/>
      <c r="D34" s="187"/>
      <c r="E34" s="57"/>
      <c r="F34" s="140"/>
      <c r="G34" s="97"/>
      <c r="H34" s="97"/>
      <c r="I34" s="88"/>
      <c r="J34" s="201"/>
      <c r="K34" s="202"/>
      <c r="L34" s="202"/>
      <c r="M34" s="203"/>
      <c r="P34" s="1"/>
      <c r="Q34"/>
      <c r="S34" s="39"/>
      <c r="T34" s="39"/>
      <c r="U34" s="121"/>
      <c r="V34" s="121"/>
      <c r="W34" s="39"/>
      <c r="X34" s="106"/>
    </row>
    <row r="35" spans="1:25" ht="27" customHeight="1" x14ac:dyDescent="0.15">
      <c r="A35" s="39">
        <f>COUNTA(E35,E37,E39,E41,E43,E45,E47,E49,E51,E53)</f>
        <v>0</v>
      </c>
      <c r="B35" s="182">
        <v>11</v>
      </c>
      <c r="C35" s="185"/>
      <c r="D35" s="185"/>
      <c r="E35" s="83"/>
      <c r="F35" s="141"/>
      <c r="G35" s="96"/>
      <c r="H35" s="96"/>
      <c r="I35" s="86"/>
      <c r="J35" s="195"/>
      <c r="K35" s="196"/>
      <c r="L35" s="196"/>
      <c r="M35" s="197"/>
      <c r="N35" s="39" t="str">
        <f>IF(AND(I35=1,J35=""),"x",IF(AND(E35="",I36=1),"x",IF(AND(J35="(１) 北信地区在住の者。(一般・学生)",J36=""),"x",IF(AND(J35="(２) 北信地区の高校を卒業した大学・短大・専門学校の学生。",J36=""),"x",IF(AND(J35="",N36=1),"x","")))))</f>
        <v/>
      </c>
      <c r="P35" s="14"/>
      <c r="Q35" s="16"/>
      <c r="R35" s="16"/>
      <c r="S35" s="102"/>
      <c r="T35" s="103"/>
      <c r="U35" s="120" t="str">
        <f>C35&amp;G35</f>
        <v/>
      </c>
      <c r="V35" s="120" t="str">
        <f>C35&amp;H35</f>
        <v/>
      </c>
      <c r="W35" s="103"/>
      <c r="X35" s="106"/>
    </row>
    <row r="36" spans="1:25" ht="27" customHeight="1" x14ac:dyDescent="0.15">
      <c r="A36" s="58">
        <f>COUNTA(G35:I35,G37:I37,G39:I39,G41:I41,G43:I43,G45:I45,G47:I47,G49:I49,G51:I51,G53:I53)</f>
        <v>0</v>
      </c>
      <c r="B36" s="158"/>
      <c r="C36" s="159"/>
      <c r="D36" s="159"/>
      <c r="E36" s="56"/>
      <c r="F36" s="139"/>
      <c r="G36" s="96"/>
      <c r="H36" s="96"/>
      <c r="I36" s="87"/>
      <c r="J36" s="198"/>
      <c r="K36" s="199"/>
      <c r="L36" s="199"/>
      <c r="M36" s="200"/>
      <c r="N36" s="39">
        <f>COUNTA(J36)</f>
        <v>0</v>
      </c>
      <c r="P36" s="14"/>
      <c r="Q36" s="15"/>
      <c r="R36" s="16"/>
      <c r="S36" s="102"/>
      <c r="T36" s="103"/>
      <c r="U36" s="120"/>
      <c r="V36" s="120"/>
      <c r="W36" s="103"/>
      <c r="X36" s="106"/>
    </row>
    <row r="37" spans="1:25" ht="27" customHeight="1" x14ac:dyDescent="0.15">
      <c r="B37" s="158">
        <v>12</v>
      </c>
      <c r="C37" s="159"/>
      <c r="D37" s="159"/>
      <c r="E37" s="56"/>
      <c r="F37" s="138"/>
      <c r="G37" s="96"/>
      <c r="H37" s="96"/>
      <c r="I37" s="87"/>
      <c r="J37" s="195"/>
      <c r="K37" s="196"/>
      <c r="L37" s="196"/>
      <c r="M37" s="197"/>
      <c r="N37" s="39" t="str">
        <f>IF(AND(I37=1,J37=""),"x",IF(AND(E37="",I38=1),"x",IF(AND(J37="(１) 北信地区在住の者。(一般・学生)",J38=""),"x",IF(AND(J37="(２) 北信地区の高校を卒業した大学・短大・専門学校の学生。",J38=""),"x",IF(AND(J37="",N38=1),"x","")))))</f>
        <v/>
      </c>
      <c r="P37" s="14"/>
      <c r="Q37" s="16"/>
      <c r="R37" s="16"/>
      <c r="S37" s="104"/>
      <c r="T37" s="103"/>
      <c r="U37" s="120" t="str">
        <f>C37&amp;G37</f>
        <v/>
      </c>
      <c r="V37" s="120" t="str">
        <f>C37&amp;H37</f>
        <v/>
      </c>
      <c r="W37" s="103"/>
      <c r="X37" s="106"/>
    </row>
    <row r="38" spans="1:25" ht="27" customHeight="1" x14ac:dyDescent="0.15">
      <c r="B38" s="158"/>
      <c r="C38" s="159"/>
      <c r="D38" s="159"/>
      <c r="E38" s="56"/>
      <c r="F38" s="139"/>
      <c r="G38" s="96"/>
      <c r="H38" s="96"/>
      <c r="I38" s="87"/>
      <c r="J38" s="198"/>
      <c r="K38" s="199"/>
      <c r="L38" s="199"/>
      <c r="M38" s="200"/>
      <c r="P38" s="14"/>
      <c r="Q38" s="16"/>
      <c r="R38" s="16"/>
      <c r="S38" s="102"/>
      <c r="T38" s="103"/>
      <c r="U38" s="120"/>
      <c r="V38" s="120"/>
      <c r="W38" s="103"/>
      <c r="X38" s="106"/>
    </row>
    <row r="39" spans="1:25" ht="27" customHeight="1" x14ac:dyDescent="0.15">
      <c r="B39" s="158">
        <v>13</v>
      </c>
      <c r="C39" s="159"/>
      <c r="D39" s="159"/>
      <c r="E39" s="56"/>
      <c r="F39" s="138"/>
      <c r="G39" s="96"/>
      <c r="H39" s="96"/>
      <c r="I39" s="87"/>
      <c r="J39" s="195"/>
      <c r="K39" s="196"/>
      <c r="L39" s="196"/>
      <c r="M39" s="197"/>
      <c r="N39" s="39" t="str">
        <f>IF(AND(I39=1,J39=""),"x",IF(AND(E39="",I40=1),"x",IF(AND(J39="(１) 北信地区在住の者。(一般・学生)",J40=""),"x",IF(AND(J39="(２) 北信地区の高校を卒業した大学・短大・専門学校の学生。",J40=""),"x",IF(AND(J39="",N40=1),"x","")))))</f>
        <v/>
      </c>
      <c r="P39" s="14"/>
      <c r="Q39" s="15"/>
      <c r="R39" s="16"/>
      <c r="S39" s="102"/>
      <c r="T39" s="103"/>
      <c r="U39" s="120" t="str">
        <f>C39&amp;G39</f>
        <v/>
      </c>
      <c r="V39" s="120" t="str">
        <f>C39&amp;H39</f>
        <v/>
      </c>
      <c r="W39" s="103"/>
      <c r="X39" s="106"/>
    </row>
    <row r="40" spans="1:25" ht="27" customHeight="1" x14ac:dyDescent="0.15">
      <c r="B40" s="158"/>
      <c r="C40" s="159"/>
      <c r="D40" s="159"/>
      <c r="E40" s="56"/>
      <c r="F40" s="139"/>
      <c r="G40" s="96"/>
      <c r="H40" s="96"/>
      <c r="I40" s="87"/>
      <c r="J40" s="198"/>
      <c r="K40" s="199"/>
      <c r="L40" s="199"/>
      <c r="M40" s="200"/>
      <c r="P40" s="14"/>
      <c r="Q40" s="15"/>
      <c r="R40" s="16"/>
      <c r="S40" s="102"/>
      <c r="T40" s="102"/>
      <c r="U40" s="120"/>
      <c r="V40" s="120"/>
      <c r="W40" s="102"/>
      <c r="X40" s="112"/>
      <c r="Y40" s="113"/>
    </row>
    <row r="41" spans="1:25" ht="27" customHeight="1" x14ac:dyDescent="0.15">
      <c r="B41" s="158">
        <v>14</v>
      </c>
      <c r="C41" s="159"/>
      <c r="D41" s="159"/>
      <c r="E41" s="56"/>
      <c r="F41" s="138"/>
      <c r="G41" s="96"/>
      <c r="H41" s="96"/>
      <c r="I41" s="87"/>
      <c r="J41" s="195"/>
      <c r="K41" s="196"/>
      <c r="L41" s="196"/>
      <c r="M41" s="197"/>
      <c r="N41" s="39" t="str">
        <f>IF(AND(I41=1,J41=""),"x",IF(AND(E41="",I42=1),"x",IF(AND(J41="(１) 北信地区在住の者。(一般・学生)",J42=""),"x",IF(AND(J41="(２) 北信地区の高校を卒業した大学・短大・専門学校の学生。",J42=""),"x",IF(AND(J41="",N42=1),"x","")))))</f>
        <v/>
      </c>
      <c r="P41" s="17"/>
      <c r="Q41" s="15"/>
      <c r="R41" s="16"/>
      <c r="S41" s="102"/>
      <c r="T41" s="104"/>
      <c r="U41" s="120" t="str">
        <f>C41&amp;G41</f>
        <v/>
      </c>
      <c r="V41" s="120" t="str">
        <f>C41&amp;H41</f>
        <v/>
      </c>
      <c r="W41" s="104"/>
      <c r="X41" s="112"/>
      <c r="Y41" s="113"/>
    </row>
    <row r="42" spans="1:25" ht="27" customHeight="1" x14ac:dyDescent="0.15">
      <c r="B42" s="158"/>
      <c r="C42" s="159"/>
      <c r="D42" s="159"/>
      <c r="E42" s="56"/>
      <c r="F42" s="139"/>
      <c r="G42" s="96"/>
      <c r="H42" s="96"/>
      <c r="I42" s="87"/>
      <c r="J42" s="198"/>
      <c r="K42" s="199"/>
      <c r="L42" s="199"/>
      <c r="M42" s="200"/>
      <c r="P42" s="14"/>
      <c r="Q42" s="15"/>
      <c r="R42" s="16"/>
      <c r="S42" s="102"/>
      <c r="T42" s="104"/>
      <c r="U42" s="120"/>
      <c r="V42" s="120"/>
      <c r="W42" s="104"/>
      <c r="X42" s="112"/>
      <c r="Y42" s="113"/>
    </row>
    <row r="43" spans="1:25" ht="27" customHeight="1" x14ac:dyDescent="0.15">
      <c r="B43" s="158">
        <v>15</v>
      </c>
      <c r="C43" s="159"/>
      <c r="D43" s="159"/>
      <c r="E43" s="56"/>
      <c r="F43" s="138"/>
      <c r="G43" s="96"/>
      <c r="H43" s="96"/>
      <c r="I43" s="87"/>
      <c r="J43" s="195"/>
      <c r="K43" s="196"/>
      <c r="L43" s="196"/>
      <c r="M43" s="197"/>
      <c r="N43" s="39" t="str">
        <f>IF(AND(I43=1,J43=""),"x",IF(AND(E43="",I44=1),"x",IF(AND(J43="(１) 北信地区在住の者。(一般・学生)",J44=""),"x",IF(AND(J43="(２) 北信地区の高校を卒業した大学・短大・専門学校の学生。",J44=""),"x",IF(AND(J43="",N44=1),"x","")))))</f>
        <v/>
      </c>
      <c r="P43" s="14"/>
      <c r="Q43" s="16"/>
      <c r="R43" s="16"/>
      <c r="S43" s="102"/>
      <c r="T43" s="102"/>
      <c r="U43" s="120" t="str">
        <f>C43&amp;G43</f>
        <v/>
      </c>
      <c r="V43" s="120" t="str">
        <f>C43&amp;H43</f>
        <v/>
      </c>
      <c r="W43" s="102"/>
      <c r="X43" s="112"/>
      <c r="Y43" s="113"/>
    </row>
    <row r="44" spans="1:25" ht="27" customHeight="1" x14ac:dyDescent="0.15">
      <c r="B44" s="158"/>
      <c r="C44" s="159"/>
      <c r="D44" s="159"/>
      <c r="E44" s="56"/>
      <c r="F44" s="139"/>
      <c r="G44" s="96"/>
      <c r="H44" s="96"/>
      <c r="I44" s="87"/>
      <c r="J44" s="198"/>
      <c r="K44" s="199"/>
      <c r="L44" s="199"/>
      <c r="M44" s="200"/>
      <c r="P44" s="14"/>
      <c r="Q44" s="15"/>
      <c r="R44" s="16"/>
      <c r="S44" s="102"/>
      <c r="T44" s="102"/>
      <c r="U44" s="120"/>
      <c r="V44" s="120"/>
      <c r="W44" s="102"/>
      <c r="X44" s="112"/>
      <c r="Y44" s="113"/>
    </row>
    <row r="45" spans="1:25" ht="27" customHeight="1" x14ac:dyDescent="0.15">
      <c r="B45" s="158">
        <v>16</v>
      </c>
      <c r="C45" s="159"/>
      <c r="D45" s="159"/>
      <c r="E45" s="56"/>
      <c r="F45" s="138"/>
      <c r="G45" s="96"/>
      <c r="H45" s="96"/>
      <c r="I45" s="87"/>
      <c r="J45" s="195"/>
      <c r="K45" s="196"/>
      <c r="L45" s="196"/>
      <c r="M45" s="197"/>
      <c r="N45" s="39" t="str">
        <f>IF(AND(I45=1,J45=""),"x",IF(AND(E45="",I46=1),"x",IF(AND(J45="(１) 北信地区在住の者。(一般・学生)",J46=""),"x",IF(AND(J45="(２) 北信地区の高校を卒業した大学・短大・専門学校の学生。",J46=""),"x",IF(AND(J45="",N46=1),"x","")))))</f>
        <v/>
      </c>
      <c r="P45" s="14"/>
      <c r="Q45" s="15"/>
      <c r="R45" s="16"/>
      <c r="S45" s="102"/>
      <c r="T45" s="104"/>
      <c r="U45" s="120" t="str">
        <f>C45&amp;G45</f>
        <v/>
      </c>
      <c r="V45" s="120" t="str">
        <f>C45&amp;H45</f>
        <v/>
      </c>
      <c r="W45" s="104"/>
      <c r="X45" s="112"/>
      <c r="Y45" s="113"/>
    </row>
    <row r="46" spans="1:25" ht="27" customHeight="1" x14ac:dyDescent="0.15">
      <c r="B46" s="158"/>
      <c r="C46" s="159"/>
      <c r="D46" s="159"/>
      <c r="E46" s="56"/>
      <c r="F46" s="139"/>
      <c r="G46" s="96"/>
      <c r="H46" s="96"/>
      <c r="I46" s="87"/>
      <c r="J46" s="198"/>
      <c r="K46" s="199"/>
      <c r="L46" s="199"/>
      <c r="M46" s="200"/>
      <c r="P46" s="14"/>
      <c r="Q46" s="15"/>
      <c r="R46" s="16"/>
      <c r="S46" s="102"/>
      <c r="T46" s="102"/>
      <c r="U46" s="121"/>
      <c r="V46" s="121"/>
      <c r="W46" s="102"/>
      <c r="X46" s="112"/>
      <c r="Y46" s="113"/>
    </row>
    <row r="47" spans="1:25" ht="27" customHeight="1" x14ac:dyDescent="0.15">
      <c r="B47" s="158">
        <v>17</v>
      </c>
      <c r="C47" s="159"/>
      <c r="D47" s="159"/>
      <c r="E47" s="56"/>
      <c r="F47" s="138"/>
      <c r="G47" s="96"/>
      <c r="H47" s="96"/>
      <c r="I47" s="87"/>
      <c r="J47" s="195"/>
      <c r="K47" s="196"/>
      <c r="L47" s="196"/>
      <c r="M47" s="197"/>
      <c r="N47" s="39" t="str">
        <f>IF(AND(I47=1,J47=""),"x",IF(AND(E47="",I48=1),"x",IF(AND(J47="(１) 北信地区在住の者。(一般・学生)",J48=""),"x",IF(AND(J47="(２) 北信地区の高校を卒業した大学・短大・専門学校の学生。",J48=""),"x",IF(AND(J47="",N48=1),"x","")))))</f>
        <v/>
      </c>
      <c r="P47" s="14"/>
      <c r="Q47" s="15"/>
      <c r="R47" s="16"/>
      <c r="S47" s="102"/>
      <c r="T47" s="104"/>
      <c r="U47" s="120" t="str">
        <f>C47&amp;G47</f>
        <v/>
      </c>
      <c r="V47" s="120" t="str">
        <f>C47&amp;H47</f>
        <v/>
      </c>
      <c r="W47" s="104"/>
      <c r="X47" s="112"/>
      <c r="Y47" s="113"/>
    </row>
    <row r="48" spans="1:25" ht="27" customHeight="1" x14ac:dyDescent="0.15">
      <c r="B48" s="158"/>
      <c r="C48" s="159"/>
      <c r="D48" s="159"/>
      <c r="E48" s="56"/>
      <c r="F48" s="139"/>
      <c r="G48" s="96"/>
      <c r="H48" s="96"/>
      <c r="I48" s="87"/>
      <c r="J48" s="198"/>
      <c r="K48" s="199"/>
      <c r="L48" s="199"/>
      <c r="M48" s="200"/>
      <c r="P48" s="14"/>
      <c r="Q48" s="15"/>
      <c r="R48" s="16"/>
      <c r="S48" s="102"/>
      <c r="T48" s="102"/>
      <c r="U48" s="121"/>
      <c r="V48" s="121"/>
      <c r="W48" s="102"/>
      <c r="X48" s="112"/>
      <c r="Y48" s="113"/>
    </row>
    <row r="49" spans="1:25" ht="27" customHeight="1" x14ac:dyDescent="0.15">
      <c r="B49" s="158">
        <v>18</v>
      </c>
      <c r="C49" s="159"/>
      <c r="D49" s="159"/>
      <c r="E49" s="56"/>
      <c r="F49" s="138"/>
      <c r="G49" s="96"/>
      <c r="H49" s="96"/>
      <c r="I49" s="87"/>
      <c r="J49" s="195"/>
      <c r="K49" s="196"/>
      <c r="L49" s="196"/>
      <c r="M49" s="197"/>
      <c r="N49" s="39" t="str">
        <f>IF(AND(I49=1,J49=""),"x",IF(AND(E49="",I50=1),"x",IF(AND(J49="(１) 北信地区在住の者。(一般・学生)",J50=""),"x",IF(AND(J49="(２) 北信地区の高校を卒業した大学・短大・専門学校の学生。",J50=""),"x",IF(AND(J49="",N50=1),"x","")))))</f>
        <v/>
      </c>
      <c r="P49" s="14"/>
      <c r="Q49" s="15"/>
      <c r="R49" s="15"/>
      <c r="S49" s="102"/>
      <c r="T49" s="104"/>
      <c r="U49" s="120" t="str">
        <f>C49&amp;G49</f>
        <v/>
      </c>
      <c r="V49" s="120" t="str">
        <f>C49&amp;H49</f>
        <v/>
      </c>
      <c r="W49" s="104"/>
      <c r="X49" s="112"/>
      <c r="Y49" s="113"/>
    </row>
    <row r="50" spans="1:25" ht="27" customHeight="1" x14ac:dyDescent="0.15">
      <c r="B50" s="158"/>
      <c r="C50" s="159"/>
      <c r="D50" s="159"/>
      <c r="E50" s="56"/>
      <c r="F50" s="139"/>
      <c r="G50" s="96"/>
      <c r="H50" s="96"/>
      <c r="I50" s="87"/>
      <c r="J50" s="198"/>
      <c r="K50" s="199"/>
      <c r="L50" s="199"/>
      <c r="M50" s="200"/>
      <c r="P50" s="14"/>
      <c r="Q50" s="15"/>
      <c r="R50" s="15"/>
      <c r="S50" s="104"/>
      <c r="T50" s="104"/>
      <c r="U50" s="121"/>
      <c r="V50" s="121"/>
      <c r="W50" s="104"/>
      <c r="X50" s="112"/>
      <c r="Y50" s="113"/>
    </row>
    <row r="51" spans="1:25" ht="27" customHeight="1" x14ac:dyDescent="0.15">
      <c r="B51" s="158">
        <v>19</v>
      </c>
      <c r="C51" s="159"/>
      <c r="D51" s="159"/>
      <c r="E51" s="56"/>
      <c r="F51" s="138"/>
      <c r="G51" s="96"/>
      <c r="H51" s="96"/>
      <c r="I51" s="87"/>
      <c r="J51" s="195"/>
      <c r="K51" s="196"/>
      <c r="L51" s="196"/>
      <c r="M51" s="197"/>
      <c r="N51" s="39" t="str">
        <f>IF(AND(I51=1,J51=""),"x",IF(AND(E51="",I52=1),"x",IF(AND(J51="(１) 北信地区在住の者。(一般・学生)",J52=""),"x",IF(AND(J51="(２) 北信地区の高校を卒業した大学・短大・専門学校の学生。",J52=""),"x",IF(AND(J51="",N52=1),"x","")))))</f>
        <v/>
      </c>
      <c r="P51" s="14"/>
      <c r="Q51" s="15"/>
      <c r="R51" s="16"/>
      <c r="S51" s="102"/>
      <c r="T51" s="104"/>
      <c r="U51" s="120" t="str">
        <f>C51&amp;G51</f>
        <v/>
      </c>
      <c r="V51" s="120" t="str">
        <f>C51&amp;H51</f>
        <v/>
      </c>
      <c r="W51" s="104"/>
      <c r="X51" s="112"/>
      <c r="Y51" s="113"/>
    </row>
    <row r="52" spans="1:25" ht="27" customHeight="1" x14ac:dyDescent="0.15">
      <c r="B52" s="158"/>
      <c r="C52" s="159"/>
      <c r="D52" s="159"/>
      <c r="E52" s="56"/>
      <c r="F52" s="139"/>
      <c r="G52" s="96"/>
      <c r="H52" s="96"/>
      <c r="I52" s="87"/>
      <c r="J52" s="198"/>
      <c r="K52" s="199"/>
      <c r="L52" s="199"/>
      <c r="M52" s="200"/>
      <c r="P52" s="14"/>
      <c r="Q52" s="15"/>
      <c r="R52" s="16"/>
      <c r="S52" s="102"/>
      <c r="T52" s="104"/>
      <c r="U52" s="121"/>
      <c r="V52" s="121"/>
      <c r="W52" s="104"/>
      <c r="X52" s="112"/>
      <c r="Y52" s="113"/>
    </row>
    <row r="53" spans="1:25" ht="27" customHeight="1" x14ac:dyDescent="0.15">
      <c r="B53" s="158">
        <v>20</v>
      </c>
      <c r="C53" s="159"/>
      <c r="D53" s="159"/>
      <c r="E53" s="56"/>
      <c r="F53" s="138"/>
      <c r="G53" s="96"/>
      <c r="H53" s="96"/>
      <c r="I53" s="87"/>
      <c r="J53" s="195"/>
      <c r="K53" s="196"/>
      <c r="L53" s="196"/>
      <c r="M53" s="197"/>
      <c r="N53" s="39" t="str">
        <f>IF(AND(I53=1,J53=""),"x",IF(AND(E53="",I54=1),"x",IF(AND(J53="(１) 北信地区在住の者。(一般・学生)",J54=""),"x",IF(AND(J53="(２) 北信地区の高校を卒業した大学・短大・専門学校の学生。",J54=""),"x",IF(AND(J53="",N54=1),"x","")))))</f>
        <v/>
      </c>
      <c r="P53" s="14"/>
      <c r="Q53" s="16"/>
      <c r="R53" s="16"/>
      <c r="S53" s="102"/>
      <c r="T53" s="104"/>
      <c r="U53" s="120" t="str">
        <f>C53&amp;G53</f>
        <v/>
      </c>
      <c r="V53" s="120" t="str">
        <f>C53&amp;H53</f>
        <v/>
      </c>
      <c r="W53" s="104"/>
      <c r="X53" s="112"/>
      <c r="Y53" s="113"/>
    </row>
    <row r="54" spans="1:25" ht="27" customHeight="1" thickBot="1" x14ac:dyDescent="0.2">
      <c r="B54" s="166"/>
      <c r="C54" s="186"/>
      <c r="D54" s="187"/>
      <c r="E54" s="57"/>
      <c r="F54" s="140"/>
      <c r="G54" s="97"/>
      <c r="H54" s="97"/>
      <c r="I54" s="88"/>
      <c r="J54" s="204"/>
      <c r="K54" s="205"/>
      <c r="L54" s="205"/>
      <c r="M54" s="206"/>
      <c r="P54" s="14"/>
      <c r="Q54" s="15"/>
      <c r="R54" s="16"/>
      <c r="S54" s="102"/>
      <c r="T54" s="104"/>
      <c r="U54" s="121"/>
      <c r="V54" s="121"/>
      <c r="W54" s="104"/>
      <c r="X54" s="112"/>
      <c r="Y54" s="113"/>
    </row>
    <row r="55" spans="1:25" ht="27" customHeight="1" x14ac:dyDescent="0.15">
      <c r="A55" s="39">
        <f>COUNTA(E55,E57,E59,E61,E63,E65,E67,E69,E71,E73)</f>
        <v>0</v>
      </c>
      <c r="B55" s="182">
        <v>21</v>
      </c>
      <c r="C55" s="185"/>
      <c r="D55" s="185"/>
      <c r="E55" s="83"/>
      <c r="F55" s="141"/>
      <c r="G55" s="96"/>
      <c r="H55" s="96"/>
      <c r="I55" s="86"/>
      <c r="J55" s="195"/>
      <c r="K55" s="196"/>
      <c r="L55" s="196"/>
      <c r="M55" s="197"/>
      <c r="N55" s="39" t="str">
        <f>IF(AND(I55=1,J55=""),"x",IF(AND(E55="",I56=1),"x",IF(AND(J55="(１) 北信地区在住の者。(一般・学生)",J56=""),"x",IF(AND(J55="(２) 北信地区の高校を卒業した大学・短大・専門学校の学生。",J56=""),"x",IF(AND(J55="",N56=1),"x","")))))</f>
        <v/>
      </c>
      <c r="P55" s="14"/>
      <c r="Q55" s="16"/>
      <c r="R55" s="16"/>
      <c r="S55" s="102"/>
      <c r="T55" s="104"/>
      <c r="U55" s="120" t="str">
        <f>C55&amp;G55</f>
        <v/>
      </c>
      <c r="V55" s="120" t="str">
        <f>C55&amp;H55</f>
        <v/>
      </c>
      <c r="W55" s="104"/>
      <c r="X55" s="112"/>
      <c r="Y55" s="113"/>
    </row>
    <row r="56" spans="1:25" ht="27" customHeight="1" x14ac:dyDescent="0.15">
      <c r="A56" s="58">
        <f>COUNTA(G55:I55,G57:I57,G59:I59,G61:I61,G63:I63,G65:I65,G67:I67,G69:I69,G71:I71,G73:I73)</f>
        <v>0</v>
      </c>
      <c r="B56" s="158"/>
      <c r="C56" s="159"/>
      <c r="D56" s="159"/>
      <c r="E56" s="56"/>
      <c r="F56" s="139"/>
      <c r="G56" s="96"/>
      <c r="H56" s="96"/>
      <c r="I56" s="87"/>
      <c r="J56" s="198"/>
      <c r="K56" s="199"/>
      <c r="L56" s="199"/>
      <c r="M56" s="200"/>
      <c r="N56" s="39">
        <f>COUNTA(J56)</f>
        <v>0</v>
      </c>
      <c r="P56" s="14"/>
      <c r="Q56" s="15"/>
      <c r="R56" s="16"/>
      <c r="S56" s="102"/>
      <c r="T56" s="104"/>
      <c r="U56" s="120"/>
      <c r="V56" s="120"/>
      <c r="W56" s="104"/>
      <c r="X56" s="112"/>
      <c r="Y56" s="113"/>
    </row>
    <row r="57" spans="1:25" ht="27" customHeight="1" x14ac:dyDescent="0.15">
      <c r="B57" s="158">
        <v>22</v>
      </c>
      <c r="C57" s="159"/>
      <c r="D57" s="159"/>
      <c r="E57" s="56"/>
      <c r="F57" s="138"/>
      <c r="G57" s="96"/>
      <c r="H57" s="96"/>
      <c r="I57" s="87"/>
      <c r="J57" s="195"/>
      <c r="K57" s="196"/>
      <c r="L57" s="196"/>
      <c r="M57" s="197"/>
      <c r="N57" s="39" t="str">
        <f>IF(AND(I57=1,J57=""),"x",IF(AND(E57="",I58=1),"x",IF(AND(J57="(１) 北信地区在住の者。(一般・学生)",J58=""),"x",IF(AND(J57="(２) 北信地区の高校を卒業した大学・短大・専門学校の学生。",J58=""),"x",IF(AND(J57="",N58=1),"x","")))))</f>
        <v/>
      </c>
      <c r="P57" s="14"/>
      <c r="Q57" s="16"/>
      <c r="R57" s="16"/>
      <c r="S57" s="102"/>
      <c r="T57" s="102"/>
      <c r="U57" s="120" t="str">
        <f>C57&amp;G57</f>
        <v/>
      </c>
      <c r="V57" s="120" t="str">
        <f>C57&amp;H57</f>
        <v/>
      </c>
      <c r="W57" s="102"/>
      <c r="X57" s="114"/>
      <c r="Y57" s="113"/>
    </row>
    <row r="58" spans="1:25" ht="27" customHeight="1" x14ac:dyDescent="0.15">
      <c r="B58" s="158"/>
      <c r="C58" s="159"/>
      <c r="D58" s="159"/>
      <c r="E58" s="56"/>
      <c r="F58" s="139"/>
      <c r="G58" s="96"/>
      <c r="H58" s="96"/>
      <c r="I58" s="87"/>
      <c r="J58" s="198"/>
      <c r="K58" s="199"/>
      <c r="L58" s="199"/>
      <c r="M58" s="200"/>
      <c r="P58" s="14"/>
      <c r="Q58" s="16"/>
      <c r="R58" s="16"/>
      <c r="S58" s="104"/>
      <c r="T58" s="104"/>
      <c r="U58" s="120"/>
      <c r="V58" s="120"/>
      <c r="W58" s="104"/>
      <c r="X58" s="112"/>
      <c r="Y58" s="113"/>
    </row>
    <row r="59" spans="1:25" ht="27" customHeight="1" x14ac:dyDescent="0.15">
      <c r="B59" s="158">
        <v>23</v>
      </c>
      <c r="C59" s="159"/>
      <c r="D59" s="159"/>
      <c r="E59" s="56"/>
      <c r="F59" s="138"/>
      <c r="G59" s="96"/>
      <c r="H59" s="96"/>
      <c r="I59" s="87"/>
      <c r="J59" s="195"/>
      <c r="K59" s="196"/>
      <c r="L59" s="196"/>
      <c r="M59" s="197"/>
      <c r="N59" s="39" t="str">
        <f>IF(AND(I59=1,J59=""),"x",IF(AND(E59="",I60=1),"x",IF(AND(J59="(１) 北信地区在住の者。(一般・学生)",J60=""),"x",IF(AND(J59="(２) 北信地区の高校を卒業した大学・短大・専門学校の学生。",J60=""),"x",IF(AND(J59="",N60=1),"x","")))))</f>
        <v/>
      </c>
      <c r="P59" s="14"/>
      <c r="Q59" s="15"/>
      <c r="R59" s="16"/>
      <c r="S59" s="102"/>
      <c r="T59" s="104"/>
      <c r="U59" s="120" t="str">
        <f>C59&amp;G59</f>
        <v/>
      </c>
      <c r="V59" s="120" t="str">
        <f>C59&amp;H59</f>
        <v/>
      </c>
      <c r="W59" s="104"/>
      <c r="X59" s="112"/>
      <c r="Y59" s="113"/>
    </row>
    <row r="60" spans="1:25" ht="27" customHeight="1" x14ac:dyDescent="0.15">
      <c r="B60" s="158"/>
      <c r="C60" s="159"/>
      <c r="D60" s="159"/>
      <c r="E60" s="56"/>
      <c r="F60" s="139"/>
      <c r="G60" s="96"/>
      <c r="H60" s="96"/>
      <c r="I60" s="87"/>
      <c r="J60" s="198"/>
      <c r="K60" s="199"/>
      <c r="L60" s="199"/>
      <c r="M60" s="200"/>
      <c r="P60" s="14"/>
      <c r="Q60" s="15"/>
      <c r="R60" s="16"/>
      <c r="S60" s="102"/>
      <c r="T60" s="102"/>
      <c r="U60" s="120"/>
      <c r="V60" s="120"/>
      <c r="W60" s="102"/>
      <c r="X60" s="112"/>
      <c r="Y60" s="113"/>
    </row>
    <row r="61" spans="1:25" ht="27" customHeight="1" x14ac:dyDescent="0.15">
      <c r="B61" s="158">
        <v>24</v>
      </c>
      <c r="C61" s="159"/>
      <c r="D61" s="159"/>
      <c r="E61" s="56"/>
      <c r="F61" s="138"/>
      <c r="G61" s="96"/>
      <c r="H61" s="96"/>
      <c r="I61" s="87"/>
      <c r="J61" s="195"/>
      <c r="K61" s="196"/>
      <c r="L61" s="196"/>
      <c r="M61" s="197"/>
      <c r="N61" s="39" t="str">
        <f>IF(AND(I61=1,J61=""),"x",IF(AND(E61="",I62=1),"x",IF(AND(J61="(１) 北信地区在住の者。(一般・学生)",J62=""),"x",IF(AND(J61="(２) 北信地区の高校を卒業した大学・短大・専門学校の学生。",J62=""),"x",IF(AND(J61="",N62=1),"x","")))))</f>
        <v/>
      </c>
      <c r="P61" s="17"/>
      <c r="Q61" s="15"/>
      <c r="R61" s="16"/>
      <c r="S61" s="102"/>
      <c r="T61" s="104"/>
      <c r="U61" s="120" t="str">
        <f>C61&amp;G61</f>
        <v/>
      </c>
      <c r="V61" s="120" t="str">
        <f>C61&amp;H61</f>
        <v/>
      </c>
      <c r="W61" s="104"/>
      <c r="X61" s="112"/>
      <c r="Y61" s="113"/>
    </row>
    <row r="62" spans="1:25" ht="27" customHeight="1" x14ac:dyDescent="0.15">
      <c r="B62" s="158"/>
      <c r="C62" s="159"/>
      <c r="D62" s="159"/>
      <c r="E62" s="56"/>
      <c r="F62" s="139"/>
      <c r="G62" s="96"/>
      <c r="H62" s="96"/>
      <c r="I62" s="87"/>
      <c r="J62" s="198"/>
      <c r="K62" s="199"/>
      <c r="L62" s="199"/>
      <c r="M62" s="200"/>
      <c r="P62" s="14"/>
      <c r="Q62" s="15"/>
      <c r="R62" s="16"/>
      <c r="S62" s="102"/>
      <c r="T62" s="104"/>
      <c r="U62" s="120"/>
      <c r="V62" s="120"/>
      <c r="W62" s="104"/>
      <c r="X62" s="112"/>
      <c r="Y62" s="113"/>
    </row>
    <row r="63" spans="1:25" ht="27" customHeight="1" x14ac:dyDescent="0.15">
      <c r="B63" s="158">
        <v>25</v>
      </c>
      <c r="C63" s="159"/>
      <c r="D63" s="159"/>
      <c r="E63" s="56"/>
      <c r="F63" s="138"/>
      <c r="G63" s="96"/>
      <c r="H63" s="96"/>
      <c r="I63" s="87"/>
      <c r="J63" s="195"/>
      <c r="K63" s="196"/>
      <c r="L63" s="196"/>
      <c r="M63" s="197"/>
      <c r="N63" s="39" t="str">
        <f>IF(AND(I63=1,J63=""),"x",IF(AND(E63="",I64=1),"x",IF(AND(J63="(１) 北信地区在住の者。(一般・学生)",J64=""),"x",IF(AND(J63="(２) 北信地区の高校を卒業した大学・短大・専門学校の学生。",J64=""),"x",IF(AND(J63="",N64=1),"x","")))))</f>
        <v/>
      </c>
      <c r="P63" s="14"/>
      <c r="Q63" s="16"/>
      <c r="R63" s="16"/>
      <c r="S63" s="102"/>
      <c r="T63" s="102"/>
      <c r="U63" s="120" t="str">
        <f>C63&amp;G63</f>
        <v/>
      </c>
      <c r="V63" s="120" t="str">
        <f>C63&amp;H63</f>
        <v/>
      </c>
      <c r="W63" s="102"/>
      <c r="X63" s="112"/>
      <c r="Y63" s="113"/>
    </row>
    <row r="64" spans="1:25" ht="27" customHeight="1" x14ac:dyDescent="0.15">
      <c r="B64" s="158"/>
      <c r="C64" s="159"/>
      <c r="D64" s="159"/>
      <c r="E64" s="56"/>
      <c r="F64" s="139"/>
      <c r="G64" s="96"/>
      <c r="H64" s="96"/>
      <c r="I64" s="87"/>
      <c r="J64" s="198"/>
      <c r="K64" s="199"/>
      <c r="L64" s="199"/>
      <c r="M64" s="200"/>
      <c r="P64" s="14"/>
      <c r="Q64" s="15"/>
      <c r="R64" s="16"/>
      <c r="S64" s="102"/>
      <c r="T64" s="102"/>
      <c r="U64" s="120"/>
      <c r="V64" s="120"/>
      <c r="W64" s="102"/>
      <c r="X64" s="112"/>
      <c r="Y64" s="113"/>
    </row>
    <row r="65" spans="1:25" ht="27" customHeight="1" x14ac:dyDescent="0.15">
      <c r="B65" s="158">
        <v>26</v>
      </c>
      <c r="C65" s="159"/>
      <c r="D65" s="159"/>
      <c r="E65" s="56"/>
      <c r="F65" s="138"/>
      <c r="G65" s="96"/>
      <c r="H65" s="96"/>
      <c r="I65" s="87"/>
      <c r="J65" s="195"/>
      <c r="K65" s="196"/>
      <c r="L65" s="196"/>
      <c r="M65" s="197"/>
      <c r="N65" s="39" t="str">
        <f>IF(AND(I65=1,J65=""),"x",IF(AND(E65="",I66=1),"x",IF(AND(J65="(１) 北信地区在住の者。(一般・学生)",J66=""),"x",IF(AND(J65="(２) 北信地区の高校を卒業した大学・短大・専門学校の学生。",J66=""),"x",IF(AND(J65="",N66=1),"x","")))))</f>
        <v/>
      </c>
      <c r="P65" s="14"/>
      <c r="Q65" s="15"/>
      <c r="R65" s="16"/>
      <c r="S65" s="102"/>
      <c r="T65" s="104"/>
      <c r="U65" s="120" t="str">
        <f>C65&amp;G65</f>
        <v/>
      </c>
      <c r="V65" s="120" t="str">
        <f>C65&amp;H65</f>
        <v/>
      </c>
      <c r="W65" s="104"/>
      <c r="X65" s="112"/>
      <c r="Y65" s="113"/>
    </row>
    <row r="66" spans="1:25" ht="27" customHeight="1" x14ac:dyDescent="0.15">
      <c r="B66" s="158"/>
      <c r="C66" s="159"/>
      <c r="D66" s="159"/>
      <c r="E66" s="56"/>
      <c r="F66" s="139"/>
      <c r="G66" s="96"/>
      <c r="H66" s="96"/>
      <c r="I66" s="87"/>
      <c r="J66" s="198"/>
      <c r="K66" s="199"/>
      <c r="L66" s="199"/>
      <c r="M66" s="200"/>
      <c r="P66" s="14"/>
      <c r="Q66" s="15"/>
      <c r="R66" s="16"/>
      <c r="S66" s="102"/>
      <c r="T66" s="102"/>
      <c r="U66" s="121"/>
      <c r="V66" s="121"/>
      <c r="W66" s="102"/>
      <c r="X66" s="112"/>
      <c r="Y66" s="113"/>
    </row>
    <row r="67" spans="1:25" ht="27" customHeight="1" x14ac:dyDescent="0.15">
      <c r="B67" s="158">
        <v>27</v>
      </c>
      <c r="C67" s="159"/>
      <c r="D67" s="159"/>
      <c r="E67" s="56"/>
      <c r="F67" s="138"/>
      <c r="G67" s="96"/>
      <c r="H67" s="96"/>
      <c r="I67" s="87"/>
      <c r="J67" s="195"/>
      <c r="K67" s="196"/>
      <c r="L67" s="196"/>
      <c r="M67" s="197"/>
      <c r="N67" s="39" t="str">
        <f>IF(AND(I67=1,J67=""),"x",IF(AND(E67="",I68=1),"x",IF(AND(J67="(１) 北信地区在住の者。(一般・学生)",J68=""),"x",IF(AND(J67="(２) 北信地区の高校を卒業した大学・短大・専門学校の学生。",J68=""),"x",IF(AND(J67="",N68=1),"x","")))))</f>
        <v/>
      </c>
      <c r="P67" s="14"/>
      <c r="Q67" s="15"/>
      <c r="R67" s="16"/>
      <c r="S67" s="102"/>
      <c r="T67" s="104"/>
      <c r="U67" s="120" t="str">
        <f>C67&amp;G67</f>
        <v/>
      </c>
      <c r="V67" s="120" t="str">
        <f>C67&amp;H67</f>
        <v/>
      </c>
      <c r="W67" s="104"/>
      <c r="X67" s="112"/>
      <c r="Y67" s="113"/>
    </row>
    <row r="68" spans="1:25" ht="27" customHeight="1" x14ac:dyDescent="0.15">
      <c r="B68" s="158"/>
      <c r="C68" s="159"/>
      <c r="D68" s="159"/>
      <c r="E68" s="56"/>
      <c r="F68" s="139"/>
      <c r="G68" s="96"/>
      <c r="H68" s="96"/>
      <c r="I68" s="87"/>
      <c r="J68" s="198"/>
      <c r="K68" s="199"/>
      <c r="L68" s="199"/>
      <c r="M68" s="200"/>
      <c r="P68" s="14"/>
      <c r="Q68" s="15"/>
      <c r="R68" s="16"/>
      <c r="S68" s="102"/>
      <c r="T68" s="102"/>
      <c r="U68" s="121"/>
      <c r="V68" s="121"/>
      <c r="W68" s="102"/>
      <c r="X68" s="112"/>
      <c r="Y68" s="113"/>
    </row>
    <row r="69" spans="1:25" ht="27" customHeight="1" x14ac:dyDescent="0.15">
      <c r="B69" s="158">
        <v>28</v>
      </c>
      <c r="C69" s="159"/>
      <c r="D69" s="159"/>
      <c r="E69" s="56"/>
      <c r="F69" s="138"/>
      <c r="G69" s="96"/>
      <c r="H69" s="96"/>
      <c r="I69" s="87"/>
      <c r="J69" s="195"/>
      <c r="K69" s="196"/>
      <c r="L69" s="196"/>
      <c r="M69" s="197"/>
      <c r="N69" s="39" t="str">
        <f>IF(AND(I69=1,J69=""),"x",IF(AND(E69="",I70=1),"x",IF(AND(J69="(１) 北信地区在住の者。(一般・学生)",J70=""),"x",IF(AND(J69="(２) 北信地区の高校を卒業した大学・短大・専門学校の学生。",J70=""),"x",IF(AND(J69="",N70=1),"x","")))))</f>
        <v/>
      </c>
      <c r="P69" s="14"/>
      <c r="Q69" s="15"/>
      <c r="R69" s="15"/>
      <c r="S69" s="102"/>
      <c r="T69" s="104"/>
      <c r="U69" s="120" t="str">
        <f>C69&amp;G69</f>
        <v/>
      </c>
      <c r="V69" s="120" t="str">
        <f>C69&amp;H69</f>
        <v/>
      </c>
      <c r="W69" s="104"/>
      <c r="X69" s="112"/>
      <c r="Y69" s="113"/>
    </row>
    <row r="70" spans="1:25" ht="27" customHeight="1" x14ac:dyDescent="0.15">
      <c r="B70" s="158"/>
      <c r="C70" s="159"/>
      <c r="D70" s="159"/>
      <c r="E70" s="56"/>
      <c r="F70" s="139"/>
      <c r="G70" s="96"/>
      <c r="H70" s="96"/>
      <c r="I70" s="87"/>
      <c r="J70" s="198"/>
      <c r="K70" s="199"/>
      <c r="L70" s="199"/>
      <c r="M70" s="200"/>
      <c r="P70" s="14"/>
      <c r="Q70" s="15"/>
      <c r="R70" s="15"/>
      <c r="S70" s="104"/>
      <c r="T70" s="104"/>
      <c r="U70" s="121"/>
      <c r="V70" s="121"/>
      <c r="W70" s="104"/>
      <c r="X70" s="112"/>
      <c r="Y70" s="113"/>
    </row>
    <row r="71" spans="1:25" ht="27" customHeight="1" x14ac:dyDescent="0.15">
      <c r="B71" s="158">
        <v>29</v>
      </c>
      <c r="C71" s="159"/>
      <c r="D71" s="159"/>
      <c r="E71" s="56"/>
      <c r="F71" s="138"/>
      <c r="G71" s="96"/>
      <c r="H71" s="96"/>
      <c r="I71" s="87"/>
      <c r="J71" s="195"/>
      <c r="K71" s="196"/>
      <c r="L71" s="196"/>
      <c r="M71" s="197"/>
      <c r="N71" s="39" t="str">
        <f>IF(AND(I71=1,J71=""),"x",IF(AND(E71="",I72=1),"x",IF(AND(J71="(１) 北信地区在住の者。(一般・学生)",J72=""),"x",IF(AND(J71="(２) 北信地区の高校を卒業した大学・短大・専門学校の学生。",J72=""),"x",IF(AND(J71="",N72=1),"x","")))))</f>
        <v/>
      </c>
      <c r="P71" s="14"/>
      <c r="Q71" s="15"/>
      <c r="R71" s="16"/>
      <c r="S71" s="102"/>
      <c r="T71" s="104"/>
      <c r="U71" s="120" t="str">
        <f>C71&amp;G71</f>
        <v/>
      </c>
      <c r="V71" s="120" t="str">
        <f>C71&amp;H71</f>
        <v/>
      </c>
      <c r="W71" s="104"/>
      <c r="X71" s="112"/>
      <c r="Y71" s="113"/>
    </row>
    <row r="72" spans="1:25" ht="27" customHeight="1" x14ac:dyDescent="0.15">
      <c r="B72" s="158"/>
      <c r="C72" s="159"/>
      <c r="D72" s="159"/>
      <c r="E72" s="56"/>
      <c r="F72" s="139"/>
      <c r="G72" s="96"/>
      <c r="H72" s="96"/>
      <c r="I72" s="87"/>
      <c r="J72" s="198"/>
      <c r="K72" s="199"/>
      <c r="L72" s="199"/>
      <c r="M72" s="200"/>
      <c r="P72" s="14"/>
      <c r="Q72" s="15"/>
      <c r="R72" s="16"/>
      <c r="S72" s="102"/>
      <c r="T72" s="104"/>
      <c r="U72" s="121"/>
      <c r="V72" s="121"/>
      <c r="W72" s="104"/>
      <c r="X72" s="112"/>
      <c r="Y72" s="113"/>
    </row>
    <row r="73" spans="1:25" ht="27" customHeight="1" x14ac:dyDescent="0.15">
      <c r="B73" s="158">
        <v>30</v>
      </c>
      <c r="C73" s="159"/>
      <c r="D73" s="159"/>
      <c r="E73" s="56"/>
      <c r="F73" s="138"/>
      <c r="G73" s="96"/>
      <c r="H73" s="96"/>
      <c r="I73" s="87"/>
      <c r="J73" s="195"/>
      <c r="K73" s="196"/>
      <c r="L73" s="196"/>
      <c r="M73" s="197"/>
      <c r="N73" s="39" t="str">
        <f>IF(AND(I73=1,J73=""),"x",IF(AND(E73="",I74=1),"x",IF(AND(J73="(１) 北信地区在住の者。(一般・学生)",J74=""),"x",IF(AND(J73="(２) 北信地区の高校を卒業した大学・短大・専門学校の学生。",J74=""),"x",IF(AND(J73="",N74=1),"x","")))))</f>
        <v/>
      </c>
      <c r="P73" s="14"/>
      <c r="Q73" s="16"/>
      <c r="R73" s="16"/>
      <c r="S73" s="102"/>
      <c r="T73" s="104"/>
      <c r="U73" s="120" t="str">
        <f>C73&amp;G73</f>
        <v/>
      </c>
      <c r="V73" s="120" t="str">
        <f>C73&amp;H73</f>
        <v/>
      </c>
      <c r="W73" s="104"/>
      <c r="X73" s="112"/>
      <c r="Y73" s="113"/>
    </row>
    <row r="74" spans="1:25" ht="27" customHeight="1" thickBot="1" x14ac:dyDescent="0.2">
      <c r="B74" s="166"/>
      <c r="C74" s="186"/>
      <c r="D74" s="187"/>
      <c r="E74" s="57"/>
      <c r="F74" s="140"/>
      <c r="G74" s="97"/>
      <c r="H74" s="97"/>
      <c r="I74" s="88"/>
      <c r="J74" s="201"/>
      <c r="K74" s="202"/>
      <c r="L74" s="202"/>
      <c r="M74" s="203"/>
      <c r="P74" s="14"/>
      <c r="Q74" s="15"/>
      <c r="R74" s="16"/>
      <c r="S74" s="102"/>
      <c r="T74" s="104"/>
      <c r="U74" s="121"/>
      <c r="V74" s="121"/>
      <c r="W74" s="104"/>
      <c r="X74" s="112"/>
      <c r="Y74" s="113"/>
    </row>
    <row r="75" spans="1:25" ht="27" customHeight="1" x14ac:dyDescent="0.15">
      <c r="A75" s="39">
        <f>COUNTA(E75,E77,E79,E81,E83,E85,E87,E89,E91,E93)</f>
        <v>0</v>
      </c>
      <c r="B75" s="182">
        <v>31</v>
      </c>
      <c r="C75" s="185"/>
      <c r="D75" s="185"/>
      <c r="E75" s="83"/>
      <c r="F75" s="141"/>
      <c r="G75" s="96"/>
      <c r="H75" s="96"/>
      <c r="I75" s="86"/>
      <c r="J75" s="195"/>
      <c r="K75" s="196"/>
      <c r="L75" s="196"/>
      <c r="M75" s="197"/>
      <c r="N75" s="39" t="str">
        <f>IF(AND(I75=1,J75=""),"x",IF(AND(E75="",I76=1),"x",IF(AND(J75="(１) 北信地区在住の者。(一般・学生)",J76=""),"x",IF(AND(J75="(２) 北信地区の高校を卒業した大学・短大・専門学校の学生。",J76=""),"x",IF(AND(J75="",N76=1),"x","")))))</f>
        <v/>
      </c>
      <c r="P75" s="14"/>
      <c r="Q75" s="16"/>
      <c r="R75" s="16"/>
      <c r="S75" s="102"/>
      <c r="T75" s="104"/>
      <c r="U75" s="120" t="str">
        <f>C75&amp;G75</f>
        <v/>
      </c>
      <c r="V75" s="120" t="str">
        <f>C75&amp;H75</f>
        <v/>
      </c>
      <c r="W75" s="104"/>
      <c r="X75" s="112"/>
      <c r="Y75" s="113"/>
    </row>
    <row r="76" spans="1:25" ht="27" customHeight="1" x14ac:dyDescent="0.15">
      <c r="A76" s="58">
        <f>COUNTA(G75:I75,G77:I77,G79:I79,G81:I81,G83:I83,G85:I85,G87:I87,G89:I89,G91:I91,G93:I93)</f>
        <v>0</v>
      </c>
      <c r="B76" s="158"/>
      <c r="C76" s="159"/>
      <c r="D76" s="159"/>
      <c r="E76" s="56"/>
      <c r="F76" s="139"/>
      <c r="G76" s="96"/>
      <c r="H76" s="96"/>
      <c r="I76" s="87"/>
      <c r="J76" s="198"/>
      <c r="K76" s="199"/>
      <c r="L76" s="199"/>
      <c r="M76" s="200"/>
      <c r="N76" s="39">
        <f>COUNTA(J76)</f>
        <v>0</v>
      </c>
      <c r="P76" s="14"/>
      <c r="Q76" s="15"/>
      <c r="R76" s="16"/>
      <c r="S76" s="102"/>
      <c r="T76" s="104"/>
      <c r="U76" s="120"/>
      <c r="V76" s="120"/>
      <c r="W76" s="104"/>
      <c r="X76" s="112"/>
      <c r="Y76" s="113"/>
    </row>
    <row r="77" spans="1:25" ht="27" customHeight="1" x14ac:dyDescent="0.15">
      <c r="B77" s="158">
        <v>32</v>
      </c>
      <c r="C77" s="159"/>
      <c r="D77" s="159"/>
      <c r="E77" s="56"/>
      <c r="F77" s="138"/>
      <c r="G77" s="96"/>
      <c r="H77" s="96"/>
      <c r="I77" s="87"/>
      <c r="J77" s="195"/>
      <c r="K77" s="196"/>
      <c r="L77" s="196"/>
      <c r="M77" s="197"/>
      <c r="N77" s="39" t="str">
        <f>IF(AND(I77=1,J77=""),"x",IF(AND(E77="",I78=1),"x",IF(AND(J77="(１) 北信地区在住の者。(一般・学生)",J78=""),"x",IF(AND(J77="(２) 北信地区の高校を卒業した大学・短大・専門学校の学生。",J78=""),"x",IF(AND(J77="",N78=1),"x","")))))</f>
        <v/>
      </c>
      <c r="P77" s="14"/>
      <c r="Q77" s="16"/>
      <c r="R77" s="16"/>
      <c r="S77" s="102"/>
      <c r="T77" s="102"/>
      <c r="U77" s="120" t="str">
        <f>C77&amp;G77</f>
        <v/>
      </c>
      <c r="V77" s="120" t="str">
        <f>C77&amp;H77</f>
        <v/>
      </c>
      <c r="W77" s="102"/>
      <c r="X77" s="114"/>
      <c r="Y77" s="113"/>
    </row>
    <row r="78" spans="1:25" ht="27" customHeight="1" x14ac:dyDescent="0.15">
      <c r="B78" s="158"/>
      <c r="C78" s="159"/>
      <c r="D78" s="159"/>
      <c r="E78" s="56"/>
      <c r="F78" s="139"/>
      <c r="G78" s="96"/>
      <c r="H78" s="96"/>
      <c r="I78" s="87"/>
      <c r="J78" s="198"/>
      <c r="K78" s="199"/>
      <c r="L78" s="199"/>
      <c r="M78" s="200"/>
      <c r="P78" s="14"/>
      <c r="Q78" s="16"/>
      <c r="R78" s="16"/>
      <c r="S78" s="104"/>
      <c r="T78" s="104"/>
      <c r="U78" s="120"/>
      <c r="V78" s="120"/>
      <c r="W78" s="104"/>
      <c r="X78" s="112"/>
      <c r="Y78" s="113"/>
    </row>
    <row r="79" spans="1:25" ht="27" customHeight="1" x14ac:dyDescent="0.15">
      <c r="B79" s="158">
        <v>33</v>
      </c>
      <c r="C79" s="159"/>
      <c r="D79" s="159"/>
      <c r="E79" s="56"/>
      <c r="F79" s="138"/>
      <c r="G79" s="96"/>
      <c r="H79" s="96"/>
      <c r="I79" s="87"/>
      <c r="J79" s="195"/>
      <c r="K79" s="196"/>
      <c r="L79" s="196"/>
      <c r="M79" s="197"/>
      <c r="N79" s="39" t="str">
        <f>IF(AND(I79=1,J79=""),"x",IF(AND(E79="",I80=1),"x",IF(AND(J79="(１) 北信地区在住の者。(一般・学生)",J80=""),"x",IF(AND(J79="(２) 北信地区の高校を卒業した大学・短大・専門学校の学生。",J80=""),"x",IF(AND(J79="",N80=1),"x","")))))</f>
        <v/>
      </c>
      <c r="P79" s="14"/>
      <c r="Q79" s="15"/>
      <c r="R79" s="16"/>
      <c r="S79" s="102"/>
      <c r="T79" s="104"/>
      <c r="U79" s="120" t="str">
        <f>C79&amp;G79</f>
        <v/>
      </c>
      <c r="V79" s="120" t="str">
        <f>C79&amp;H79</f>
        <v/>
      </c>
      <c r="W79" s="104"/>
      <c r="X79" s="112"/>
      <c r="Y79" s="113"/>
    </row>
    <row r="80" spans="1:25" ht="27" customHeight="1" x14ac:dyDescent="0.15">
      <c r="B80" s="158"/>
      <c r="C80" s="159"/>
      <c r="D80" s="159"/>
      <c r="E80" s="56"/>
      <c r="F80" s="139"/>
      <c r="G80" s="96"/>
      <c r="H80" s="96"/>
      <c r="I80" s="87"/>
      <c r="J80" s="198"/>
      <c r="K80" s="199"/>
      <c r="L80" s="199"/>
      <c r="M80" s="200"/>
      <c r="P80" s="14"/>
      <c r="Q80" s="15"/>
      <c r="R80" s="16"/>
      <c r="S80" s="102"/>
      <c r="T80" s="102"/>
      <c r="U80" s="120"/>
      <c r="V80" s="120"/>
      <c r="W80" s="102"/>
      <c r="X80" s="112"/>
      <c r="Y80" s="113"/>
    </row>
    <row r="81" spans="1:25" ht="27" customHeight="1" x14ac:dyDescent="0.15">
      <c r="B81" s="158">
        <v>34</v>
      </c>
      <c r="C81" s="159"/>
      <c r="D81" s="159"/>
      <c r="E81" s="56"/>
      <c r="F81" s="138"/>
      <c r="G81" s="96"/>
      <c r="H81" s="96"/>
      <c r="I81" s="87"/>
      <c r="J81" s="195"/>
      <c r="K81" s="196"/>
      <c r="L81" s="196"/>
      <c r="M81" s="197"/>
      <c r="N81" s="39" t="str">
        <f>IF(AND(I81=1,J81=""),"x",IF(AND(E81="",I82=1),"x",IF(AND(J81="(１) 北信地区在住の者。(一般・学生)",J82=""),"x",IF(AND(J81="(２) 北信地区の高校を卒業した大学・短大・専門学校の学生。",J82=""),"x",IF(AND(J81="",N82=1),"x","")))))</f>
        <v/>
      </c>
      <c r="P81" s="17"/>
      <c r="Q81" s="15"/>
      <c r="R81" s="16"/>
      <c r="S81" s="102"/>
      <c r="T81" s="104"/>
      <c r="U81" s="120" t="str">
        <f>C81&amp;G81</f>
        <v/>
      </c>
      <c r="V81" s="120" t="str">
        <f>C81&amp;H81</f>
        <v/>
      </c>
      <c r="W81" s="104"/>
      <c r="X81" s="112"/>
      <c r="Y81" s="113"/>
    </row>
    <row r="82" spans="1:25" ht="27" customHeight="1" x14ac:dyDescent="0.15">
      <c r="B82" s="158"/>
      <c r="C82" s="159"/>
      <c r="D82" s="159"/>
      <c r="E82" s="56"/>
      <c r="F82" s="139"/>
      <c r="G82" s="96"/>
      <c r="H82" s="96"/>
      <c r="I82" s="87"/>
      <c r="J82" s="198"/>
      <c r="K82" s="199"/>
      <c r="L82" s="199"/>
      <c r="M82" s="200"/>
      <c r="P82" s="14"/>
      <c r="Q82" s="15"/>
      <c r="R82" s="16"/>
      <c r="S82" s="102"/>
      <c r="T82" s="104"/>
      <c r="U82" s="120"/>
      <c r="V82" s="120"/>
      <c r="W82" s="104"/>
      <c r="X82" s="112"/>
      <c r="Y82" s="113"/>
    </row>
    <row r="83" spans="1:25" ht="27" customHeight="1" x14ac:dyDescent="0.15">
      <c r="B83" s="158">
        <v>35</v>
      </c>
      <c r="C83" s="159"/>
      <c r="D83" s="159"/>
      <c r="E83" s="56"/>
      <c r="F83" s="138"/>
      <c r="G83" s="96"/>
      <c r="H83" s="96"/>
      <c r="I83" s="87"/>
      <c r="J83" s="195"/>
      <c r="K83" s="196"/>
      <c r="L83" s="196"/>
      <c r="M83" s="197"/>
      <c r="N83" s="39" t="str">
        <f>IF(AND(I83=1,J83=""),"x",IF(AND(E83="",I84=1),"x",IF(AND(J83="(１) 北信地区在住の者。(一般・学生)",J84=""),"x",IF(AND(J83="(２) 北信地区の高校を卒業した大学・短大・専門学校の学生。",J84=""),"x",IF(AND(J83="",N84=1),"x","")))))</f>
        <v/>
      </c>
      <c r="P83" s="14"/>
      <c r="Q83" s="16"/>
      <c r="R83" s="16"/>
      <c r="S83" s="102"/>
      <c r="T83" s="102"/>
      <c r="U83" s="120" t="str">
        <f>C83&amp;G83</f>
        <v/>
      </c>
      <c r="V83" s="120" t="str">
        <f>C83&amp;H83</f>
        <v/>
      </c>
      <c r="W83" s="102"/>
      <c r="X83" s="112"/>
      <c r="Y83" s="113"/>
    </row>
    <row r="84" spans="1:25" ht="27" customHeight="1" x14ac:dyDescent="0.15">
      <c r="B84" s="158"/>
      <c r="C84" s="159"/>
      <c r="D84" s="159"/>
      <c r="E84" s="56"/>
      <c r="F84" s="139"/>
      <c r="G84" s="96"/>
      <c r="H84" s="96"/>
      <c r="I84" s="87"/>
      <c r="J84" s="198"/>
      <c r="K84" s="199"/>
      <c r="L84" s="199"/>
      <c r="M84" s="200"/>
      <c r="P84" s="14"/>
      <c r="Q84" s="15"/>
      <c r="R84" s="16"/>
      <c r="S84" s="102"/>
      <c r="T84" s="102"/>
      <c r="U84" s="120"/>
      <c r="V84" s="120"/>
      <c r="W84" s="102"/>
      <c r="X84" s="112"/>
      <c r="Y84" s="113"/>
    </row>
    <row r="85" spans="1:25" ht="27" customHeight="1" x14ac:dyDescent="0.15">
      <c r="B85" s="158">
        <v>36</v>
      </c>
      <c r="C85" s="159"/>
      <c r="D85" s="159"/>
      <c r="E85" s="56"/>
      <c r="F85" s="138"/>
      <c r="G85" s="96"/>
      <c r="H85" s="96"/>
      <c r="I85" s="87"/>
      <c r="J85" s="195"/>
      <c r="K85" s="196"/>
      <c r="L85" s="196"/>
      <c r="M85" s="197"/>
      <c r="N85" s="39" t="str">
        <f>IF(AND(I85=1,J85=""),"x",IF(AND(E85="",I86=1),"x",IF(AND(J85="(１) 北信地区在住の者。(一般・学生)",J86=""),"x",IF(AND(J85="(２) 北信地区の高校を卒業した大学・短大・専門学校の学生。",J86=""),"x",IF(AND(J85="",N86=1),"x","")))))</f>
        <v/>
      </c>
      <c r="P85" s="14"/>
      <c r="Q85" s="15"/>
      <c r="R85" s="16"/>
      <c r="S85" s="102"/>
      <c r="T85" s="104"/>
      <c r="U85" s="120" t="str">
        <f>C85&amp;G85</f>
        <v/>
      </c>
      <c r="V85" s="120" t="str">
        <f>C85&amp;H85</f>
        <v/>
      </c>
      <c r="W85" s="104"/>
      <c r="X85" s="112"/>
      <c r="Y85" s="113"/>
    </row>
    <row r="86" spans="1:25" ht="27" customHeight="1" x14ac:dyDescent="0.15">
      <c r="B86" s="158"/>
      <c r="C86" s="159"/>
      <c r="D86" s="159"/>
      <c r="E86" s="56"/>
      <c r="F86" s="139"/>
      <c r="G86" s="96"/>
      <c r="H86" s="96"/>
      <c r="I86" s="87"/>
      <c r="J86" s="198"/>
      <c r="K86" s="199"/>
      <c r="L86" s="199"/>
      <c r="M86" s="200"/>
      <c r="P86" s="14"/>
      <c r="Q86" s="15"/>
      <c r="R86" s="16"/>
      <c r="S86" s="102"/>
      <c r="T86" s="102"/>
      <c r="U86" s="121"/>
      <c r="V86" s="121"/>
      <c r="W86" s="102"/>
      <c r="X86" s="112"/>
      <c r="Y86" s="113"/>
    </row>
    <row r="87" spans="1:25" ht="27" customHeight="1" x14ac:dyDescent="0.15">
      <c r="B87" s="158">
        <v>37</v>
      </c>
      <c r="C87" s="159"/>
      <c r="D87" s="159"/>
      <c r="E87" s="56"/>
      <c r="F87" s="138"/>
      <c r="G87" s="96"/>
      <c r="H87" s="96"/>
      <c r="I87" s="87"/>
      <c r="J87" s="195"/>
      <c r="K87" s="196"/>
      <c r="L87" s="196"/>
      <c r="M87" s="197"/>
      <c r="N87" s="39" t="str">
        <f>IF(AND(I87=1,J87=""),"x",IF(AND(E87="",I88=1),"x",IF(AND(J87="(１) 北信地区在住の者。(一般・学生)",J88=""),"x",IF(AND(J87="(２) 北信地区の高校を卒業した大学・短大・専門学校の学生。",J88=""),"x",IF(AND(J87="",N88=1),"x","")))))</f>
        <v/>
      </c>
      <c r="P87" s="14"/>
      <c r="Q87" s="15"/>
      <c r="R87" s="16"/>
      <c r="S87" s="102"/>
      <c r="T87" s="104"/>
      <c r="U87" s="120" t="str">
        <f>C87&amp;G87</f>
        <v/>
      </c>
      <c r="V87" s="120" t="str">
        <f>C87&amp;H87</f>
        <v/>
      </c>
      <c r="W87" s="104"/>
      <c r="X87" s="112"/>
      <c r="Y87" s="113"/>
    </row>
    <row r="88" spans="1:25" ht="27" customHeight="1" x14ac:dyDescent="0.15">
      <c r="B88" s="158"/>
      <c r="C88" s="159"/>
      <c r="D88" s="159"/>
      <c r="E88" s="56"/>
      <c r="F88" s="139"/>
      <c r="G88" s="96"/>
      <c r="H88" s="96"/>
      <c r="I88" s="87"/>
      <c r="J88" s="198"/>
      <c r="K88" s="199"/>
      <c r="L88" s="199"/>
      <c r="M88" s="200"/>
      <c r="P88" s="14"/>
      <c r="Q88" s="15"/>
      <c r="R88" s="16"/>
      <c r="S88" s="102"/>
      <c r="T88" s="102"/>
      <c r="U88" s="121"/>
      <c r="V88" s="121"/>
      <c r="W88" s="102"/>
      <c r="X88" s="112"/>
      <c r="Y88" s="113"/>
    </row>
    <row r="89" spans="1:25" ht="27" customHeight="1" x14ac:dyDescent="0.15">
      <c r="B89" s="158">
        <v>38</v>
      </c>
      <c r="C89" s="159"/>
      <c r="D89" s="159"/>
      <c r="E89" s="56"/>
      <c r="F89" s="138"/>
      <c r="G89" s="96"/>
      <c r="H89" s="96"/>
      <c r="I89" s="87"/>
      <c r="J89" s="195"/>
      <c r="K89" s="196"/>
      <c r="L89" s="196"/>
      <c r="M89" s="197"/>
      <c r="N89" s="39" t="str">
        <f>IF(AND(I89=1,J89=""),"x",IF(AND(E89="",I90=1),"x",IF(AND(J89="(１) 北信地区在住の者。(一般・学生)",J90=""),"x",IF(AND(J89="(２) 北信地区の高校を卒業した大学・短大・専門学校の学生。",J90=""),"x",IF(AND(J89="",N90=1),"x","")))))</f>
        <v/>
      </c>
      <c r="P89" s="14"/>
      <c r="Q89" s="15"/>
      <c r="R89" s="15"/>
      <c r="S89" s="102"/>
      <c r="T89" s="104"/>
      <c r="U89" s="120" t="str">
        <f>C89&amp;G89</f>
        <v/>
      </c>
      <c r="V89" s="120" t="str">
        <f>C89&amp;H89</f>
        <v/>
      </c>
      <c r="W89" s="104"/>
      <c r="X89" s="112"/>
      <c r="Y89" s="113"/>
    </row>
    <row r="90" spans="1:25" ht="27" customHeight="1" x14ac:dyDescent="0.15">
      <c r="B90" s="158"/>
      <c r="C90" s="159"/>
      <c r="D90" s="159"/>
      <c r="E90" s="56"/>
      <c r="F90" s="139"/>
      <c r="G90" s="96"/>
      <c r="H90" s="96"/>
      <c r="I90" s="87"/>
      <c r="J90" s="198"/>
      <c r="K90" s="199"/>
      <c r="L90" s="199"/>
      <c r="M90" s="200"/>
      <c r="P90" s="14"/>
      <c r="Q90" s="15"/>
      <c r="R90" s="15"/>
      <c r="S90" s="104"/>
      <c r="T90" s="104"/>
      <c r="U90" s="121"/>
      <c r="V90" s="121"/>
      <c r="W90" s="104"/>
      <c r="X90" s="112"/>
      <c r="Y90" s="113"/>
    </row>
    <row r="91" spans="1:25" ht="27" customHeight="1" x14ac:dyDescent="0.15">
      <c r="B91" s="158">
        <v>39</v>
      </c>
      <c r="C91" s="159"/>
      <c r="D91" s="159"/>
      <c r="E91" s="56"/>
      <c r="F91" s="138"/>
      <c r="G91" s="96"/>
      <c r="H91" s="96"/>
      <c r="I91" s="87"/>
      <c r="J91" s="195"/>
      <c r="K91" s="196"/>
      <c r="L91" s="196"/>
      <c r="M91" s="197"/>
      <c r="N91" s="39" t="str">
        <f>IF(AND(I91=1,J91=""),"x",IF(AND(E91="",I92=1),"x",IF(AND(J91="(１) 北信地区在住の者。(一般・学生)",J92=""),"x",IF(AND(J91="(２) 北信地区の高校を卒業した大学・短大・専門学校の学生。",J92=""),"x",IF(AND(J91="",N92=1),"x","")))))</f>
        <v/>
      </c>
      <c r="P91" s="14"/>
      <c r="Q91" s="15"/>
      <c r="R91" s="16"/>
      <c r="S91" s="102"/>
      <c r="T91" s="104"/>
      <c r="U91" s="120" t="str">
        <f>C91&amp;G91</f>
        <v/>
      </c>
      <c r="V91" s="120" t="str">
        <f>C91&amp;H91</f>
        <v/>
      </c>
      <c r="W91" s="104"/>
      <c r="X91" s="112"/>
      <c r="Y91" s="113"/>
    </row>
    <row r="92" spans="1:25" ht="27" customHeight="1" x14ac:dyDescent="0.15">
      <c r="B92" s="158"/>
      <c r="C92" s="159"/>
      <c r="D92" s="159"/>
      <c r="E92" s="56"/>
      <c r="F92" s="139"/>
      <c r="G92" s="96"/>
      <c r="H92" s="96"/>
      <c r="I92" s="87"/>
      <c r="J92" s="198"/>
      <c r="K92" s="199"/>
      <c r="L92" s="199"/>
      <c r="M92" s="200"/>
      <c r="P92" s="14"/>
      <c r="Q92" s="15"/>
      <c r="R92" s="16"/>
      <c r="S92" s="102"/>
      <c r="T92" s="104"/>
      <c r="U92" s="121"/>
      <c r="V92" s="121"/>
      <c r="W92" s="104"/>
      <c r="X92" s="112"/>
      <c r="Y92" s="113"/>
    </row>
    <row r="93" spans="1:25" ht="27" customHeight="1" x14ac:dyDescent="0.15">
      <c r="B93" s="158">
        <v>40</v>
      </c>
      <c r="C93" s="159"/>
      <c r="D93" s="159"/>
      <c r="E93" s="56"/>
      <c r="F93" s="138"/>
      <c r="G93" s="96"/>
      <c r="H93" s="96"/>
      <c r="I93" s="87"/>
      <c r="J93" s="195"/>
      <c r="K93" s="196"/>
      <c r="L93" s="196"/>
      <c r="M93" s="197"/>
      <c r="N93" s="39" t="str">
        <f>IF(AND(I93=1,J93=""),"x",IF(AND(E93="",I94=1),"x",IF(AND(J93="(１) 北信地区在住の者。(一般・学生)",J94=""),"x",IF(AND(J93="(２) 北信地区の高校を卒業した大学・短大・専門学校の学生。",J94=""),"x",IF(AND(J93="",N94=1),"x","")))))</f>
        <v/>
      </c>
      <c r="P93" s="14"/>
      <c r="Q93" s="16"/>
      <c r="R93" s="16"/>
      <c r="S93" s="102"/>
      <c r="T93" s="104"/>
      <c r="U93" s="120" t="str">
        <f>C93&amp;G93</f>
        <v/>
      </c>
      <c r="V93" s="120" t="str">
        <f>C93&amp;H93</f>
        <v/>
      </c>
      <c r="W93" s="104"/>
      <c r="X93" s="112"/>
      <c r="Y93" s="113"/>
    </row>
    <row r="94" spans="1:25" ht="27" customHeight="1" thickBot="1" x14ac:dyDescent="0.2">
      <c r="B94" s="166"/>
      <c r="C94" s="186"/>
      <c r="D94" s="187"/>
      <c r="E94" s="57"/>
      <c r="F94" s="140"/>
      <c r="G94" s="97"/>
      <c r="H94" s="97"/>
      <c r="I94" s="88"/>
      <c r="J94" s="201"/>
      <c r="K94" s="202"/>
      <c r="L94" s="202"/>
      <c r="M94" s="203"/>
      <c r="P94" s="14"/>
      <c r="Q94" s="15"/>
      <c r="R94" s="16"/>
      <c r="S94" s="102"/>
      <c r="T94" s="104"/>
      <c r="U94" s="121"/>
      <c r="V94" s="121"/>
      <c r="W94" s="104"/>
      <c r="X94" s="112"/>
      <c r="Y94" s="113"/>
    </row>
    <row r="95" spans="1:25" ht="27" customHeight="1" x14ac:dyDescent="0.15">
      <c r="A95" s="39">
        <f>COUNTA(E95,E97,E99,E101,E103,E105,E107,E109,E111,E113)</f>
        <v>0</v>
      </c>
      <c r="B95" s="182">
        <v>41</v>
      </c>
      <c r="C95" s="185"/>
      <c r="D95" s="185"/>
      <c r="E95" s="83"/>
      <c r="F95" s="141"/>
      <c r="G95" s="96"/>
      <c r="H95" s="96"/>
      <c r="I95" s="86"/>
      <c r="J95" s="195"/>
      <c r="K95" s="196"/>
      <c r="L95" s="196"/>
      <c r="M95" s="197"/>
      <c r="N95" s="39" t="str">
        <f>IF(AND(I95=1,J95=""),"x",IF(AND(E95="",I96=1),"x",IF(AND(J95="(１) 北信地区在住の者。(一般・学生)",J96=""),"x",IF(AND(J95="(２) 北信地区の高校を卒業した大学・短大・専門学校の学生。",J96=""),"x",IF(AND(J95="",N96=1),"x","")))))</f>
        <v/>
      </c>
      <c r="P95" s="14"/>
      <c r="Q95" s="16"/>
      <c r="R95" s="16"/>
      <c r="S95" s="102"/>
      <c r="T95" s="104"/>
      <c r="U95" s="120" t="str">
        <f>C95&amp;G95</f>
        <v/>
      </c>
      <c r="V95" s="120" t="str">
        <f>C95&amp;H95</f>
        <v/>
      </c>
      <c r="W95" s="104"/>
      <c r="X95" s="112"/>
      <c r="Y95" s="113"/>
    </row>
    <row r="96" spans="1:25" ht="27" customHeight="1" x14ac:dyDescent="0.15">
      <c r="A96" s="58">
        <f>COUNTA(G95:I95,G97:I97,G99:I99,G101:I101,G103:I103,G105:I105,G107:I107,G109:I109,G111:I111,G113:I113)</f>
        <v>0</v>
      </c>
      <c r="B96" s="158"/>
      <c r="C96" s="159"/>
      <c r="D96" s="159"/>
      <c r="E96" s="56"/>
      <c r="F96" s="139"/>
      <c r="G96" s="96"/>
      <c r="H96" s="96"/>
      <c r="I96" s="87"/>
      <c r="J96" s="198"/>
      <c r="K96" s="199"/>
      <c r="L96" s="199"/>
      <c r="M96" s="200"/>
      <c r="N96" s="39">
        <f>COUNTA(J96)</f>
        <v>0</v>
      </c>
      <c r="P96" s="14"/>
      <c r="Q96" s="15"/>
      <c r="R96" s="16"/>
      <c r="S96" s="102"/>
      <c r="T96" s="104"/>
      <c r="U96" s="120"/>
      <c r="V96" s="120"/>
      <c r="W96" s="104"/>
      <c r="X96" s="112"/>
      <c r="Y96" s="113"/>
    </row>
    <row r="97" spans="2:25" ht="27" customHeight="1" x14ac:dyDescent="0.15">
      <c r="B97" s="158">
        <v>42</v>
      </c>
      <c r="C97" s="159"/>
      <c r="D97" s="159"/>
      <c r="E97" s="56"/>
      <c r="F97" s="138"/>
      <c r="G97" s="96"/>
      <c r="H97" s="96"/>
      <c r="I97" s="87"/>
      <c r="J97" s="195"/>
      <c r="K97" s="196"/>
      <c r="L97" s="196"/>
      <c r="M97" s="197"/>
      <c r="N97" s="39" t="str">
        <f>IF(AND(I97=1,J97=""),"x",IF(AND(E97="",I98=1),"x",IF(AND(J97="(１) 北信地区在住の者。(一般・学生)",J98=""),"x",IF(AND(J97="(２) 北信地区の高校を卒業した大学・短大・専門学校の学生。",J98=""),"x",IF(AND(J97="",N98=1),"x","")))))</f>
        <v/>
      </c>
      <c r="P97" s="14"/>
      <c r="Q97" s="16"/>
      <c r="R97" s="16"/>
      <c r="S97" s="102"/>
      <c r="T97" s="102"/>
      <c r="U97" s="120" t="str">
        <f>C97&amp;G97</f>
        <v/>
      </c>
      <c r="V97" s="120" t="str">
        <f>C97&amp;H97</f>
        <v/>
      </c>
      <c r="W97" s="102"/>
      <c r="X97" s="114"/>
      <c r="Y97" s="113"/>
    </row>
    <row r="98" spans="2:25" ht="27" customHeight="1" x14ac:dyDescent="0.15">
      <c r="B98" s="158"/>
      <c r="C98" s="159"/>
      <c r="D98" s="159"/>
      <c r="E98" s="56"/>
      <c r="F98" s="139"/>
      <c r="G98" s="96"/>
      <c r="H98" s="96"/>
      <c r="I98" s="87"/>
      <c r="J98" s="198"/>
      <c r="K98" s="199"/>
      <c r="L98" s="199"/>
      <c r="M98" s="200"/>
      <c r="P98" s="14"/>
      <c r="Q98" s="16"/>
      <c r="R98" s="16"/>
      <c r="S98" s="104"/>
      <c r="T98" s="104"/>
      <c r="U98" s="120"/>
      <c r="V98" s="120"/>
      <c r="W98" s="104"/>
      <c r="X98" s="112"/>
      <c r="Y98" s="113"/>
    </row>
    <row r="99" spans="2:25" ht="27" customHeight="1" x14ac:dyDescent="0.15">
      <c r="B99" s="158">
        <v>43</v>
      </c>
      <c r="C99" s="159"/>
      <c r="D99" s="159"/>
      <c r="E99" s="56"/>
      <c r="F99" s="138"/>
      <c r="G99" s="96"/>
      <c r="H99" s="96"/>
      <c r="I99" s="87"/>
      <c r="J99" s="195"/>
      <c r="K99" s="196"/>
      <c r="L99" s="196"/>
      <c r="M99" s="197"/>
      <c r="N99" s="39" t="str">
        <f>IF(AND(I99=1,J99=""),"x",IF(AND(E99="",I100=1),"x",IF(AND(J99="(１) 北信地区在住の者。(一般・学生)",J100=""),"x",IF(AND(J99="(２) 北信地区の高校を卒業した大学・短大・専門学校の学生。",J100=""),"x",IF(AND(J99="",N100=1),"x","")))))</f>
        <v/>
      </c>
      <c r="P99" s="14"/>
      <c r="Q99" s="15"/>
      <c r="R99" s="16"/>
      <c r="S99" s="102"/>
      <c r="T99" s="104"/>
      <c r="U99" s="120" t="str">
        <f>C99&amp;G99</f>
        <v/>
      </c>
      <c r="V99" s="120" t="str">
        <f>C99&amp;H99</f>
        <v/>
      </c>
      <c r="W99" s="104"/>
      <c r="X99" s="112"/>
      <c r="Y99" s="113"/>
    </row>
    <row r="100" spans="2:25" ht="27" customHeight="1" x14ac:dyDescent="0.15">
      <c r="B100" s="158"/>
      <c r="C100" s="159"/>
      <c r="D100" s="159"/>
      <c r="E100" s="56"/>
      <c r="F100" s="139"/>
      <c r="G100" s="96"/>
      <c r="H100" s="96"/>
      <c r="I100" s="87"/>
      <c r="J100" s="198"/>
      <c r="K100" s="199"/>
      <c r="L100" s="199"/>
      <c r="M100" s="200"/>
      <c r="P100" s="14"/>
      <c r="Q100" s="15"/>
      <c r="R100" s="16"/>
      <c r="S100" s="102"/>
      <c r="T100" s="102"/>
      <c r="U100" s="120"/>
      <c r="V100" s="120"/>
      <c r="W100" s="102"/>
      <c r="X100" s="112"/>
      <c r="Y100" s="113"/>
    </row>
    <row r="101" spans="2:25" ht="27" customHeight="1" x14ac:dyDescent="0.15">
      <c r="B101" s="158">
        <v>44</v>
      </c>
      <c r="C101" s="159"/>
      <c r="D101" s="159"/>
      <c r="E101" s="56"/>
      <c r="F101" s="138"/>
      <c r="G101" s="96"/>
      <c r="H101" s="96"/>
      <c r="I101" s="87"/>
      <c r="J101" s="195"/>
      <c r="K101" s="196"/>
      <c r="L101" s="196"/>
      <c r="M101" s="197"/>
      <c r="N101" s="39" t="str">
        <f>IF(AND(I101=1,J101=""),"x",IF(AND(E101="",I102=1),"x",IF(AND(J101="(１) 北信地区在住の者。(一般・学生)",J102=""),"x",IF(AND(J101="(２) 北信地区の高校を卒業した大学・短大・専門学校の学生。",J102=""),"x",IF(AND(J101="",N102=1),"x","")))))</f>
        <v/>
      </c>
      <c r="P101" s="17"/>
      <c r="Q101" s="15"/>
      <c r="R101" s="16"/>
      <c r="S101" s="102"/>
      <c r="T101" s="104"/>
      <c r="U101" s="120" t="str">
        <f>C101&amp;G101</f>
        <v/>
      </c>
      <c r="V101" s="120" t="str">
        <f>C101&amp;H101</f>
        <v/>
      </c>
      <c r="W101" s="104"/>
      <c r="X101" s="112"/>
      <c r="Y101" s="113"/>
    </row>
    <row r="102" spans="2:25" ht="27" customHeight="1" x14ac:dyDescent="0.15">
      <c r="B102" s="158"/>
      <c r="C102" s="159"/>
      <c r="D102" s="159"/>
      <c r="E102" s="56"/>
      <c r="F102" s="139"/>
      <c r="G102" s="96"/>
      <c r="H102" s="96"/>
      <c r="I102" s="87"/>
      <c r="J102" s="198"/>
      <c r="K102" s="199"/>
      <c r="L102" s="199"/>
      <c r="M102" s="200"/>
      <c r="P102" s="14"/>
      <c r="Q102" s="15"/>
      <c r="R102" s="16"/>
      <c r="S102" s="102"/>
      <c r="T102" s="104"/>
      <c r="U102" s="120"/>
      <c r="V102" s="120"/>
      <c r="W102" s="104"/>
      <c r="X102" s="112"/>
      <c r="Y102" s="113"/>
    </row>
    <row r="103" spans="2:25" ht="27" customHeight="1" x14ac:dyDescent="0.15">
      <c r="B103" s="158">
        <v>45</v>
      </c>
      <c r="C103" s="159"/>
      <c r="D103" s="159"/>
      <c r="E103" s="56"/>
      <c r="F103" s="138"/>
      <c r="G103" s="96"/>
      <c r="H103" s="96"/>
      <c r="I103" s="87"/>
      <c r="J103" s="195"/>
      <c r="K103" s="196"/>
      <c r="L103" s="196"/>
      <c r="M103" s="197"/>
      <c r="N103" s="39" t="str">
        <f>IF(AND(I103=1,J103=""),"x",IF(AND(E103="",I104=1),"x",IF(AND(J103="(１) 北信地区在住の者。(一般・学生)",J104=""),"x",IF(AND(J103="(２) 北信地区の高校を卒業した大学・短大・専門学校の学生。",J104=""),"x",IF(AND(J103="",N104=1),"x","")))))</f>
        <v/>
      </c>
      <c r="P103" s="14"/>
      <c r="Q103" s="16"/>
      <c r="R103" s="16"/>
      <c r="S103" s="102"/>
      <c r="T103" s="102"/>
      <c r="U103" s="120" t="str">
        <f>C103&amp;G103</f>
        <v/>
      </c>
      <c r="V103" s="120" t="str">
        <f>C103&amp;H103</f>
        <v/>
      </c>
      <c r="W103" s="102"/>
      <c r="X103" s="112"/>
      <c r="Y103" s="113"/>
    </row>
    <row r="104" spans="2:25" ht="27" customHeight="1" x14ac:dyDescent="0.15">
      <c r="B104" s="158"/>
      <c r="C104" s="159"/>
      <c r="D104" s="159"/>
      <c r="E104" s="56"/>
      <c r="F104" s="139"/>
      <c r="G104" s="96"/>
      <c r="H104" s="96"/>
      <c r="I104" s="87"/>
      <c r="J104" s="198"/>
      <c r="K104" s="199"/>
      <c r="L104" s="199"/>
      <c r="M104" s="200"/>
      <c r="P104" s="14"/>
      <c r="Q104" s="15"/>
      <c r="R104" s="16"/>
      <c r="S104" s="102"/>
      <c r="T104" s="102"/>
      <c r="U104" s="120"/>
      <c r="V104" s="120"/>
      <c r="W104" s="102"/>
      <c r="X104" s="112"/>
      <c r="Y104" s="113"/>
    </row>
    <row r="105" spans="2:25" ht="27" customHeight="1" x14ac:dyDescent="0.15">
      <c r="B105" s="158">
        <v>46</v>
      </c>
      <c r="C105" s="159"/>
      <c r="D105" s="159"/>
      <c r="E105" s="56"/>
      <c r="F105" s="138"/>
      <c r="G105" s="96"/>
      <c r="H105" s="96"/>
      <c r="I105" s="87"/>
      <c r="J105" s="195"/>
      <c r="K105" s="196"/>
      <c r="L105" s="196"/>
      <c r="M105" s="197"/>
      <c r="N105" s="39" t="str">
        <f>IF(AND(I105=1,J105=""),"x",IF(AND(E105="",I106=1),"x",IF(AND(J105="(１) 北信地区在住の者。(一般・学生)",J106=""),"x",IF(AND(J105="(２) 北信地区の高校を卒業した大学・短大・専門学校の学生。",J106=""),"x",IF(AND(J105="",N106=1),"x","")))))</f>
        <v/>
      </c>
      <c r="P105" s="14"/>
      <c r="Q105" s="15"/>
      <c r="R105" s="16"/>
      <c r="S105" s="102"/>
      <c r="T105" s="104"/>
      <c r="U105" s="120" t="str">
        <f>C105&amp;G105</f>
        <v/>
      </c>
      <c r="V105" s="120" t="str">
        <f>C105&amp;H105</f>
        <v/>
      </c>
      <c r="W105" s="104"/>
      <c r="X105" s="112"/>
      <c r="Y105" s="113"/>
    </row>
    <row r="106" spans="2:25" ht="27" customHeight="1" x14ac:dyDescent="0.15">
      <c r="B106" s="158"/>
      <c r="C106" s="159"/>
      <c r="D106" s="159"/>
      <c r="E106" s="56"/>
      <c r="F106" s="139"/>
      <c r="G106" s="96"/>
      <c r="H106" s="96"/>
      <c r="I106" s="87"/>
      <c r="J106" s="198"/>
      <c r="K106" s="199"/>
      <c r="L106" s="199"/>
      <c r="M106" s="200"/>
      <c r="P106" s="14"/>
      <c r="Q106" s="15"/>
      <c r="R106" s="16"/>
      <c r="S106" s="102"/>
      <c r="T106" s="102"/>
      <c r="U106" s="121"/>
      <c r="V106" s="121"/>
      <c r="W106" s="102"/>
      <c r="X106" s="112"/>
      <c r="Y106" s="113"/>
    </row>
    <row r="107" spans="2:25" ht="27" customHeight="1" x14ac:dyDescent="0.15">
      <c r="B107" s="158">
        <v>47</v>
      </c>
      <c r="C107" s="159"/>
      <c r="D107" s="159"/>
      <c r="E107" s="56"/>
      <c r="F107" s="138"/>
      <c r="G107" s="96"/>
      <c r="H107" s="96"/>
      <c r="I107" s="87"/>
      <c r="J107" s="195"/>
      <c r="K107" s="196"/>
      <c r="L107" s="196"/>
      <c r="M107" s="197"/>
      <c r="N107" s="39" t="str">
        <f>IF(AND(I107=1,J107=""),"x",IF(AND(E107="",I108=1),"x",IF(AND(J107="(１) 北信地区在住の者。(一般・学生)",J108=""),"x",IF(AND(J107="(２) 北信地区の高校を卒業した大学・短大・専門学校の学生。",J108=""),"x",IF(AND(J107="",N108=1),"x","")))))</f>
        <v/>
      </c>
      <c r="P107" s="14"/>
      <c r="Q107" s="15"/>
      <c r="R107" s="16"/>
      <c r="S107" s="102"/>
      <c r="T107" s="104"/>
      <c r="U107" s="120" t="str">
        <f>C107&amp;G107</f>
        <v/>
      </c>
      <c r="V107" s="120" t="str">
        <f>C107&amp;H107</f>
        <v/>
      </c>
      <c r="W107" s="104"/>
      <c r="X107" s="112"/>
      <c r="Y107" s="113"/>
    </row>
    <row r="108" spans="2:25" ht="27" customHeight="1" x14ac:dyDescent="0.15">
      <c r="B108" s="158"/>
      <c r="C108" s="159"/>
      <c r="D108" s="159"/>
      <c r="E108" s="56"/>
      <c r="F108" s="139"/>
      <c r="G108" s="96"/>
      <c r="H108" s="96"/>
      <c r="I108" s="87"/>
      <c r="J108" s="198"/>
      <c r="K108" s="199"/>
      <c r="L108" s="199"/>
      <c r="M108" s="200"/>
      <c r="P108" s="14"/>
      <c r="Q108" s="15"/>
      <c r="R108" s="16"/>
      <c r="S108" s="102"/>
      <c r="T108" s="102"/>
      <c r="U108" s="121"/>
      <c r="V108" s="121"/>
      <c r="W108" s="102"/>
      <c r="X108" s="112"/>
      <c r="Y108" s="113"/>
    </row>
    <row r="109" spans="2:25" ht="27" customHeight="1" x14ac:dyDescent="0.15">
      <c r="B109" s="158">
        <v>48</v>
      </c>
      <c r="C109" s="159"/>
      <c r="D109" s="159"/>
      <c r="E109" s="56"/>
      <c r="F109" s="138"/>
      <c r="G109" s="96"/>
      <c r="H109" s="96"/>
      <c r="I109" s="87"/>
      <c r="J109" s="195"/>
      <c r="K109" s="196"/>
      <c r="L109" s="196"/>
      <c r="M109" s="197"/>
      <c r="N109" s="39" t="str">
        <f>IF(AND(I109=1,J109=""),"x",IF(AND(E109="",I110=1),"x",IF(AND(J109="(１) 北信地区在住の者。(一般・学生)",J110=""),"x",IF(AND(J109="(２) 北信地区の高校を卒業した大学・短大・専門学校の学生。",J110=""),"x",IF(AND(J109="",N110=1),"x","")))))</f>
        <v/>
      </c>
      <c r="P109" s="14"/>
      <c r="Q109" s="15"/>
      <c r="R109" s="15"/>
      <c r="S109" s="102"/>
      <c r="T109" s="104"/>
      <c r="U109" s="120" t="str">
        <f>C109&amp;G109</f>
        <v/>
      </c>
      <c r="V109" s="120" t="str">
        <f>C109&amp;H109</f>
        <v/>
      </c>
      <c r="W109" s="104"/>
      <c r="X109" s="112"/>
      <c r="Y109" s="113"/>
    </row>
    <row r="110" spans="2:25" ht="27" customHeight="1" x14ac:dyDescent="0.15">
      <c r="B110" s="158"/>
      <c r="C110" s="159"/>
      <c r="D110" s="159"/>
      <c r="E110" s="56"/>
      <c r="F110" s="139"/>
      <c r="G110" s="96"/>
      <c r="H110" s="96"/>
      <c r="I110" s="87"/>
      <c r="J110" s="198"/>
      <c r="K110" s="199"/>
      <c r="L110" s="199"/>
      <c r="M110" s="200"/>
      <c r="P110" s="14"/>
      <c r="Q110" s="15"/>
      <c r="R110" s="15"/>
      <c r="S110" s="104"/>
      <c r="T110" s="104"/>
      <c r="U110" s="121"/>
      <c r="V110" s="121"/>
      <c r="W110" s="104"/>
      <c r="X110" s="112"/>
      <c r="Y110" s="113"/>
    </row>
    <row r="111" spans="2:25" ht="27" customHeight="1" x14ac:dyDescent="0.15">
      <c r="B111" s="158">
        <v>49</v>
      </c>
      <c r="C111" s="159"/>
      <c r="D111" s="159"/>
      <c r="E111" s="56"/>
      <c r="F111" s="138"/>
      <c r="G111" s="96"/>
      <c r="H111" s="96"/>
      <c r="I111" s="87"/>
      <c r="J111" s="195"/>
      <c r="K111" s="196"/>
      <c r="L111" s="196"/>
      <c r="M111" s="197"/>
      <c r="N111" s="39" t="str">
        <f>IF(AND(I111=1,J111=""),"x",IF(AND(E111="",I112=1),"x",IF(AND(J111="(１) 北信地区在住の者。(一般・学生)",J112=""),"x",IF(AND(J111="(２) 北信地区の高校を卒業した大学・短大・専門学校の学生。",J112=""),"x",IF(AND(J111="",N112=1),"x","")))))</f>
        <v/>
      </c>
      <c r="P111" s="12"/>
      <c r="Q111" s="13"/>
      <c r="R111" s="13"/>
      <c r="S111" s="102"/>
      <c r="T111" s="104"/>
      <c r="U111" s="120" t="str">
        <f>C111&amp;G111</f>
        <v/>
      </c>
      <c r="V111" s="120" t="str">
        <f>C111&amp;H111</f>
        <v/>
      </c>
      <c r="W111" s="104"/>
      <c r="X111" s="112"/>
      <c r="Y111" s="113"/>
    </row>
    <row r="112" spans="2:25" ht="27" customHeight="1" x14ac:dyDescent="0.15">
      <c r="B112" s="158"/>
      <c r="C112" s="159"/>
      <c r="D112" s="159"/>
      <c r="E112" s="56"/>
      <c r="F112" s="139"/>
      <c r="G112" s="96"/>
      <c r="H112" s="96"/>
      <c r="I112" s="87"/>
      <c r="J112" s="198"/>
      <c r="K112" s="199"/>
      <c r="L112" s="199"/>
      <c r="M112" s="200"/>
      <c r="S112" s="102"/>
      <c r="T112" s="104"/>
      <c r="U112" s="121"/>
      <c r="V112" s="121"/>
      <c r="W112" s="104"/>
      <c r="X112" s="112"/>
      <c r="Y112" s="113"/>
    </row>
    <row r="113" spans="2:25" ht="27" customHeight="1" x14ac:dyDescent="0.15">
      <c r="B113" s="158">
        <v>50</v>
      </c>
      <c r="C113" s="159"/>
      <c r="D113" s="159"/>
      <c r="E113" s="56"/>
      <c r="F113" s="138"/>
      <c r="G113" s="96"/>
      <c r="H113" s="96"/>
      <c r="I113" s="87"/>
      <c r="J113" s="195"/>
      <c r="K113" s="196"/>
      <c r="L113" s="196"/>
      <c r="M113" s="197"/>
      <c r="N113" s="39" t="str">
        <f>IF(AND(I113=1,J113=""),"x",IF(AND(E113="",I114=1),"x",IF(AND(J113="(１) 北信地区在住の者。(一般・学生)",J114=""),"x",IF(AND(J113="(２) 北信地区の高校を卒業した大学・短大・専門学校の学生。",J114=""),"x",IF(AND(J113="",N114=1),"x","")))))</f>
        <v/>
      </c>
      <c r="S113" s="102"/>
      <c r="T113" s="104"/>
      <c r="U113" s="120" t="str">
        <f>C113&amp;G113</f>
        <v/>
      </c>
      <c r="V113" s="120" t="str">
        <f>C113&amp;H113</f>
        <v/>
      </c>
      <c r="W113" s="104"/>
      <c r="X113" s="112"/>
      <c r="Y113" s="113"/>
    </row>
    <row r="114" spans="2:25" ht="27" customHeight="1" thickBot="1" x14ac:dyDescent="0.2">
      <c r="B114" s="166"/>
      <c r="C114" s="187"/>
      <c r="D114" s="187"/>
      <c r="E114" s="57"/>
      <c r="F114" s="140"/>
      <c r="G114" s="97"/>
      <c r="H114" s="97"/>
      <c r="I114" s="88"/>
      <c r="J114" s="204"/>
      <c r="K114" s="205"/>
      <c r="L114" s="205"/>
      <c r="M114" s="206"/>
      <c r="S114" s="102"/>
      <c r="T114" s="104"/>
      <c r="U114" s="121"/>
      <c r="V114" s="121"/>
      <c r="W114" s="104"/>
      <c r="X114" s="112"/>
      <c r="Y114" s="113"/>
    </row>
  </sheetData>
  <sheetProtection password="DDBB" sheet="1" objects="1" scenarios="1"/>
  <dataConsolidate/>
  <mergeCells count="331">
    <mergeCell ref="P3:V7"/>
    <mergeCell ref="J109:M109"/>
    <mergeCell ref="J110:M110"/>
    <mergeCell ref="J111:M111"/>
    <mergeCell ref="J112:M112"/>
    <mergeCell ref="J113:M113"/>
    <mergeCell ref="J114:M114"/>
    <mergeCell ref="J11:M12"/>
    <mergeCell ref="J100:M100"/>
    <mergeCell ref="J101:M101"/>
    <mergeCell ref="J102:M102"/>
    <mergeCell ref="J103:M103"/>
    <mergeCell ref="J104:M104"/>
    <mergeCell ref="J105:M105"/>
    <mergeCell ref="J106:M106"/>
    <mergeCell ref="J107:M107"/>
    <mergeCell ref="J108:M108"/>
    <mergeCell ref="J91:M91"/>
    <mergeCell ref="J92:M92"/>
    <mergeCell ref="J93:M93"/>
    <mergeCell ref="J94:M94"/>
    <mergeCell ref="J95:M95"/>
    <mergeCell ref="J96:M96"/>
    <mergeCell ref="J97:M97"/>
    <mergeCell ref="J98:M98"/>
    <mergeCell ref="J99:M99"/>
    <mergeCell ref="J82:M82"/>
    <mergeCell ref="J83:M83"/>
    <mergeCell ref="J84:M84"/>
    <mergeCell ref="J85:M85"/>
    <mergeCell ref="J86:M86"/>
    <mergeCell ref="J87:M87"/>
    <mergeCell ref="J88:M88"/>
    <mergeCell ref="J89:M89"/>
    <mergeCell ref="J90:M90"/>
    <mergeCell ref="J73:M73"/>
    <mergeCell ref="J74:M74"/>
    <mergeCell ref="J75:M75"/>
    <mergeCell ref="J76:M76"/>
    <mergeCell ref="J77:M77"/>
    <mergeCell ref="J78:M78"/>
    <mergeCell ref="J79:M79"/>
    <mergeCell ref="J80:M80"/>
    <mergeCell ref="J81:M81"/>
    <mergeCell ref="J64:M64"/>
    <mergeCell ref="J65:M65"/>
    <mergeCell ref="J66:M66"/>
    <mergeCell ref="J67:M67"/>
    <mergeCell ref="J68:M68"/>
    <mergeCell ref="J69:M69"/>
    <mergeCell ref="J70:M70"/>
    <mergeCell ref="J71:M71"/>
    <mergeCell ref="J72:M72"/>
    <mergeCell ref="J55:M55"/>
    <mergeCell ref="J56:M56"/>
    <mergeCell ref="J57:M57"/>
    <mergeCell ref="J58:M58"/>
    <mergeCell ref="J59:M59"/>
    <mergeCell ref="J60:M60"/>
    <mergeCell ref="J61:M61"/>
    <mergeCell ref="J62:M62"/>
    <mergeCell ref="J63:M63"/>
    <mergeCell ref="J46:M46"/>
    <mergeCell ref="J47:M47"/>
    <mergeCell ref="J48:M48"/>
    <mergeCell ref="J49:M49"/>
    <mergeCell ref="J50:M50"/>
    <mergeCell ref="J51:M51"/>
    <mergeCell ref="J52:M52"/>
    <mergeCell ref="J53:M53"/>
    <mergeCell ref="J54:M54"/>
    <mergeCell ref="J37:M37"/>
    <mergeCell ref="J38:M38"/>
    <mergeCell ref="J39:M39"/>
    <mergeCell ref="J40:M40"/>
    <mergeCell ref="J41:M41"/>
    <mergeCell ref="J42:M42"/>
    <mergeCell ref="J43:M43"/>
    <mergeCell ref="J44:M44"/>
    <mergeCell ref="J45:M45"/>
    <mergeCell ref="J28:M28"/>
    <mergeCell ref="J29:M29"/>
    <mergeCell ref="J30:M30"/>
    <mergeCell ref="J31:M31"/>
    <mergeCell ref="J32:M32"/>
    <mergeCell ref="J33:M33"/>
    <mergeCell ref="J34:M34"/>
    <mergeCell ref="J35:M35"/>
    <mergeCell ref="J36:M36"/>
    <mergeCell ref="J19:M19"/>
    <mergeCell ref="J20:M20"/>
    <mergeCell ref="J21:M21"/>
    <mergeCell ref="J22:M22"/>
    <mergeCell ref="J23:M23"/>
    <mergeCell ref="J24:M24"/>
    <mergeCell ref="J25:M25"/>
    <mergeCell ref="J26:M26"/>
    <mergeCell ref="J27:M27"/>
    <mergeCell ref="J3:M9"/>
    <mergeCell ref="J13:M13"/>
    <mergeCell ref="J14:M14"/>
    <mergeCell ref="J15:M15"/>
    <mergeCell ref="J16:M16"/>
    <mergeCell ref="J17:M17"/>
    <mergeCell ref="J18:M18"/>
    <mergeCell ref="B105:B106"/>
    <mergeCell ref="C105:C106"/>
    <mergeCell ref="D105:D106"/>
    <mergeCell ref="D97:D98"/>
    <mergeCell ref="B99:B100"/>
    <mergeCell ref="C99:C100"/>
    <mergeCell ref="D99:D100"/>
    <mergeCell ref="B95:B96"/>
    <mergeCell ref="C95:C96"/>
    <mergeCell ref="D95:D96"/>
    <mergeCell ref="B91:B92"/>
    <mergeCell ref="C91:C92"/>
    <mergeCell ref="D91:D92"/>
    <mergeCell ref="B93:B94"/>
    <mergeCell ref="C93:C94"/>
    <mergeCell ref="D93:D94"/>
    <mergeCell ref="B97:B98"/>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C97:C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C33:C34"/>
    <mergeCell ref="D33:D34"/>
    <mergeCell ref="B37:B38"/>
    <mergeCell ref="C37:C38"/>
    <mergeCell ref="D37:D38"/>
    <mergeCell ref="B39:B40"/>
    <mergeCell ref="C39:C40"/>
    <mergeCell ref="D39:D40"/>
    <mergeCell ref="B29:B30"/>
    <mergeCell ref="C29:C30"/>
    <mergeCell ref="D29:D30"/>
    <mergeCell ref="B35:B36"/>
    <mergeCell ref="C35:C36"/>
    <mergeCell ref="D35:D36"/>
    <mergeCell ref="B31:B32"/>
    <mergeCell ref="C31:C32"/>
    <mergeCell ref="D31:D32"/>
    <mergeCell ref="B33:B34"/>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1:F1"/>
    <mergeCell ref="D3:E3"/>
    <mergeCell ref="F3:G3"/>
    <mergeCell ref="H3:I3"/>
    <mergeCell ref="B5:B6"/>
    <mergeCell ref="D5:E5"/>
    <mergeCell ref="B4:C4"/>
    <mergeCell ref="D4:E4"/>
    <mergeCell ref="F4:G4"/>
    <mergeCell ref="H4:I4"/>
    <mergeCell ref="G1:I1"/>
    <mergeCell ref="G11:I11"/>
    <mergeCell ref="G12:I12"/>
    <mergeCell ref="G5:I5"/>
    <mergeCell ref="D6:I6"/>
    <mergeCell ref="B3:C3"/>
    <mergeCell ref="F15:F16"/>
    <mergeCell ref="F11:F12"/>
    <mergeCell ref="F13:F14"/>
    <mergeCell ref="B15:B16"/>
    <mergeCell ref="C15:C1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F113:F114"/>
    <mergeCell ref="F101:F102"/>
    <mergeCell ref="F103:F104"/>
    <mergeCell ref="F105:F106"/>
    <mergeCell ref="F107:F108"/>
    <mergeCell ref="F109:F110"/>
    <mergeCell ref="F111:F112"/>
    <mergeCell ref="F89:F90"/>
    <mergeCell ref="F91:F92"/>
    <mergeCell ref="S11:T11"/>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s>
  <phoneticPr fontId="1"/>
  <conditionalFormatting sqref="G12:I12">
    <cfRule type="containsText" dxfId="14" priority="44" operator="containsText" text="未">
      <formula>NOT(ISERROR(SEARCH("未",G12)))</formula>
    </cfRule>
    <cfRule type="containsText" dxfId="13" priority="45" operator="containsText" text="未">
      <formula>NOT(ISERROR(SEARCH("未",G12)))</formula>
    </cfRule>
    <cfRule type="containsText" dxfId="12" priority="46" operator="containsText" text="未">
      <formula>NOT(ISERROR(SEARCH("未",G12)))</formula>
    </cfRule>
  </conditionalFormatting>
  <conditionalFormatting sqref="G12:I12">
    <cfRule type="containsText" dxfId="11" priority="42" operator="containsText" text="未">
      <formula>NOT(ISERROR(SEARCH("未",G12)))</formula>
    </cfRule>
    <cfRule type="containsText" dxfId="10" priority="43" operator="containsText" text="未">
      <formula>NOT(ISERROR(SEARCH("未",G12)))</formula>
    </cfRule>
  </conditionalFormatting>
  <conditionalFormatting sqref="G12:I12">
    <cfRule type="containsText" dxfId="9" priority="40" operator="containsText" text="未入力">
      <formula>NOT(ISERROR(SEARCH("未入力",G12)))</formula>
    </cfRule>
    <cfRule type="containsText" dxfId="8" priority="41" operator="containsText" text="未入力">
      <formula>NOT(ISERROR(SEARCH("未入力",G12)))</formula>
    </cfRule>
  </conditionalFormatting>
  <conditionalFormatting sqref="C47:C114">
    <cfRule type="containsText" dxfId="7" priority="37" stopIfTrue="1" operator="containsText" text="女">
      <formula>NOT(ISERROR(SEARCH("女",C47)))</formula>
    </cfRule>
    <cfRule type="containsText" dxfId="6" priority="38" stopIfTrue="1" operator="containsText" text="男">
      <formula>NOT(ISERROR(SEARCH("男",C47)))</formula>
    </cfRule>
  </conditionalFormatting>
  <conditionalFormatting sqref="C15:C46">
    <cfRule type="containsText" dxfId="5" priority="5" stopIfTrue="1" operator="containsText" text="女">
      <formula>NOT(ISERROR(SEARCH("女",C15)))</formula>
    </cfRule>
    <cfRule type="containsText" dxfId="4" priority="6" stopIfTrue="1" operator="containsText" text="男">
      <formula>NOT(ISERROR(SEARCH("男",C15)))</formula>
    </cfRule>
  </conditionalFormatting>
  <conditionalFormatting sqref="S13:T17 T18 S19 T20:T21 S22:S23 S24:T31">
    <cfRule type="cellIs" dxfId="3" priority="1" operator="between">
      <formula>1</formula>
      <formula>5</formula>
    </cfRule>
    <cfRule type="cellIs" dxfId="2" priority="2" operator="greaterThan">
      <formula>5</formula>
    </cfRule>
  </conditionalFormatting>
  <dataValidations count="10">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J3"/>
    <dataValidation type="whole" allowBlank="1" showInputMessage="1" showErrorMessage="1" sqref="G72:H72 G58:H58 G60:H60 G62:H62 G64:H64 G66:H66 G68:H68 G70:H70 G56:H56 G74:H74 G52:H52 G38:H38 G40:H40 G42:H42 G44:H44 G46:H46 G48:H48 G50:H50 G36:H36 G54:H54 G14 G32:H32 G92:H92 G18:H18 G20:H20 G22:H22 G24:H24 G26:H26 G28:H28 G30:H30 G16:H16 G78:H78 G80:H80 G82:H82 G84:H84 G86:H86 G88:H88 G90:H90 G76:H76 G94:H94 G34:H34 G112:H112 G98:H98 G100:H100 G102:H102 G104:H104 G106:H106 G108:H108 G110:H110 G96:H96 G114:H114">
      <formula1>100</formula1>
      <formula2>999999</formula2>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F15:F114">
      <formula1>$X$12:$X$14</formula1>
    </dataValidation>
    <dataValidation type="list" allowBlank="1" showInputMessage="1" showErrorMessage="1" sqref="C15:C114">
      <formula1>$Z$12:$AC$12</formula1>
    </dataValidation>
    <dataValidation type="list" allowBlank="1" showInputMessage="1" showErrorMessage="1" sqref="G15:H15 G17:H17 G19:H19 G21:H21 G23:H23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25:H25">
      <formula1>INDIRECT($C15)</formula1>
    </dataValidation>
    <dataValidation type="list" allowBlank="1" showInputMessage="1" showErrorMessage="1" sqref="G13">
      <formula1>$P$13:$P$33</formula1>
    </dataValidation>
    <dataValidation type="list" allowBlank="1" showInputMessage="1" showErrorMessage="1" sqref="J15:M15 J17:M17 J19:M19 J21:M21 J23:M23 J25:M25 J27:M27 J29:M29 J31:M31 J33:M33 J35:M35 J37:M37 J39:M39 J41:M41 J43:M43 J45:M45 J47:M47 J49:M49 J51:M51 J53:M53 J55:M55 J57:M57 J59:M59 J61:M61 J63:M63 J65:M65 J67:M67 J69:M69 J71:M71 J73:M73 J75:M75 J77:M77 J79:M79 J81:M81 J83:M83 J85:M85 J87:M87 J89:M89 J91:M91 J93:M93 J95:M95 J97:M97 J99:M99 J101:M101 J103:M103 J105:M105 J107:M107 J109:M109 J111:M111 J113:M113">
      <formula1>$AB$27:$AB$28</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L34"/>
  <sheetViews>
    <sheetView zoomScale="75" zoomScaleNormal="75" zoomScaleSheetLayoutView="80" workbookViewId="0">
      <selection activeCell="R8" sqref="R8"/>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20" width="11.5" customWidth="1"/>
    <col min="22" max="23" width="9" customWidth="1"/>
    <col min="25" max="35" width="9" hidden="1" customWidth="1"/>
  </cols>
  <sheetData>
    <row r="1" spans="1:38" ht="25.5" customHeight="1" thickBot="1" x14ac:dyDescent="0.2">
      <c r="B1" s="160" t="s">
        <v>132</v>
      </c>
      <c r="C1" s="160"/>
      <c r="D1" s="160"/>
      <c r="E1" s="160"/>
      <c r="F1" s="160"/>
      <c r="G1" s="1" t="s">
        <v>12</v>
      </c>
      <c r="H1" s="222" t="s">
        <v>13</v>
      </c>
      <c r="I1" s="223"/>
    </row>
    <row r="2" spans="1:38" ht="8.25" customHeight="1" thickTop="1" thickBot="1" x14ac:dyDescent="0.2">
      <c r="B2" s="1"/>
      <c r="C2" s="1"/>
      <c r="G2" s="1"/>
      <c r="I2" s="1"/>
    </row>
    <row r="3" spans="1:38" ht="25.5" customHeight="1" x14ac:dyDescent="0.15">
      <c r="C3" s="4" t="s">
        <v>42</v>
      </c>
      <c r="K3" s="207" t="s">
        <v>110</v>
      </c>
      <c r="L3" s="208"/>
      <c r="M3" s="208"/>
      <c r="N3" s="208"/>
      <c r="O3" s="208"/>
      <c r="P3" s="209"/>
      <c r="Q3" s="34"/>
      <c r="R3" s="34"/>
      <c r="S3" s="34"/>
      <c r="T3" s="34"/>
    </row>
    <row r="4" spans="1:38" ht="6" customHeight="1" thickBot="1" x14ac:dyDescent="0.2">
      <c r="K4" s="210"/>
      <c r="L4" s="211"/>
      <c r="M4" s="211"/>
      <c r="N4" s="211"/>
      <c r="O4" s="211"/>
      <c r="P4" s="212"/>
      <c r="Q4" s="34"/>
      <c r="R4" s="34"/>
      <c r="S4" s="34"/>
      <c r="T4" s="34"/>
    </row>
    <row r="5" spans="1:38" ht="27" customHeight="1" x14ac:dyDescent="0.15">
      <c r="C5" s="31" t="s">
        <v>15</v>
      </c>
      <c r="D5" s="26"/>
      <c r="E5" s="3" t="s">
        <v>19</v>
      </c>
      <c r="G5" s="3" t="s">
        <v>20</v>
      </c>
      <c r="I5" s="3" t="s">
        <v>16</v>
      </c>
      <c r="K5" s="210"/>
      <c r="L5" s="211"/>
      <c r="M5" s="211"/>
      <c r="N5" s="211"/>
      <c r="O5" s="211"/>
      <c r="P5" s="212"/>
      <c r="Q5" s="34"/>
      <c r="R5" s="34"/>
      <c r="S5" s="34"/>
      <c r="T5" s="34"/>
    </row>
    <row r="6" spans="1:38" ht="27" customHeight="1" thickBot="1" x14ac:dyDescent="0.2">
      <c r="C6" s="47">
        <f>COUNTA(E10,E15,E20,E25)</f>
        <v>0</v>
      </c>
      <c r="D6" s="27"/>
      <c r="E6" s="46">
        <f>SUM(K10+K15+K20+K25)</f>
        <v>0</v>
      </c>
      <c r="G6" s="90">
        <v>3000</v>
      </c>
      <c r="I6" s="10">
        <f>C6*G6</f>
        <v>0</v>
      </c>
      <c r="K6" s="210"/>
      <c r="L6" s="211"/>
      <c r="M6" s="211"/>
      <c r="N6" s="211"/>
      <c r="O6" s="211"/>
      <c r="P6" s="212"/>
      <c r="Q6" s="34"/>
      <c r="R6" s="34"/>
      <c r="S6" s="34"/>
      <c r="T6" s="34"/>
    </row>
    <row r="7" spans="1:38" ht="6" customHeight="1" thickBot="1" x14ac:dyDescent="0.2">
      <c r="K7" s="210"/>
      <c r="L7" s="211"/>
      <c r="M7" s="211"/>
      <c r="N7" s="211"/>
      <c r="O7" s="211"/>
      <c r="P7" s="212"/>
      <c r="Q7" s="30"/>
      <c r="R7" s="30"/>
      <c r="S7" s="30"/>
      <c r="T7" s="30"/>
    </row>
    <row r="8" spans="1:38" ht="36" customHeight="1" thickBot="1" x14ac:dyDescent="0.2">
      <c r="D8" s="19" t="s">
        <v>21</v>
      </c>
      <c r="E8" s="20" t="s">
        <v>14</v>
      </c>
      <c r="F8" s="21" t="s">
        <v>21</v>
      </c>
      <c r="G8" s="20" t="s">
        <v>14</v>
      </c>
      <c r="H8" s="21" t="s">
        <v>21</v>
      </c>
      <c r="I8" s="22" t="s">
        <v>14</v>
      </c>
      <c r="K8" s="213"/>
      <c r="L8" s="214"/>
      <c r="M8" s="214"/>
      <c r="N8" s="214"/>
      <c r="O8" s="214"/>
      <c r="P8" s="215"/>
      <c r="Q8" s="30"/>
      <c r="R8" s="30"/>
      <c r="S8" s="30"/>
      <c r="T8" s="30"/>
    </row>
    <row r="9" spans="1:38" ht="6" customHeight="1" thickBot="1" x14ac:dyDescent="0.2">
      <c r="A9" s="23"/>
      <c r="B9" s="24"/>
      <c r="C9" s="24"/>
      <c r="D9" s="25"/>
      <c r="E9" s="23"/>
      <c r="F9" s="25"/>
      <c r="G9" s="23"/>
      <c r="H9" s="25"/>
      <c r="I9" s="23"/>
      <c r="J9" s="23"/>
    </row>
    <row r="10" spans="1:38" ht="27" customHeight="1" x14ac:dyDescent="0.15">
      <c r="B10" s="41" t="s">
        <v>23</v>
      </c>
      <c r="C10" s="42" t="s">
        <v>24</v>
      </c>
      <c r="D10" s="48"/>
      <c r="E10" s="49"/>
      <c r="F10" s="50"/>
      <c r="G10" s="49"/>
      <c r="H10" s="50"/>
      <c r="I10" s="51"/>
      <c r="K10" s="106">
        <f>COUNTA(E10,G10,I10,E12,G12,I12)</f>
        <v>0</v>
      </c>
      <c r="L10" s="39"/>
      <c r="M10" s="224" t="str">
        <f>IF(E10="","",E10)</f>
        <v/>
      </c>
      <c r="N10" s="225"/>
      <c r="O10" s="225"/>
      <c r="P10" s="225"/>
      <c r="Q10" s="226" t="str">
        <f>IF(G10="","",G10)</f>
        <v/>
      </c>
      <c r="R10" s="225"/>
      <c r="S10" s="225"/>
      <c r="T10" s="227"/>
      <c r="U10" s="225" t="str">
        <f>IF(I10="","",I10)</f>
        <v/>
      </c>
      <c r="V10" s="225"/>
      <c r="W10" s="225"/>
      <c r="X10" s="232"/>
      <c r="Y10" s="121" t="str">
        <f>IF(AND(M10="",AB11=1),"x",IF(AND(Y11=0,M11=""),"x",IF(AND(M11="(１) 北信地区在住の者。（一般・学生）",O11=""),"x",IF(AND(M11="(２) 北信地区の高校を卒業した大学・短大・専門学校の学生。",O11=""),"x",IF(AND(M11="",AB10=1),"x","")))))</f>
        <v/>
      </c>
      <c r="Z10" s="121" t="str">
        <f>IF(AND(Q10="",AC11=1),"x",IF(AND(Z11=0,Q11=""),"x",IF(AND(Q11="(１) 北信地区在住の者。（一般・学生）",S11=""),"x",IF(AND(Q11="(２) 北信地区の高校を卒業した大学・短大・専門学校の学生。",S11=""),"x",IF(AND(Q11="",AC10=1),"x","")))))</f>
        <v/>
      </c>
      <c r="AA10" s="121" t="str">
        <f>IF(AND(U10="",AD11=1),"x",IF(AND(AA11=0,U11=""),"x",IF(AND(U11="(１) 北信地区在住の者。（一般・学生）",W11=""),"x",IF(AND(U11="(２) 北信地区の高校を卒業した大学・短大・専門学校の学生。",W11=""),"x",IF(AND(U11="",AD10=1),"x","")))))</f>
        <v/>
      </c>
      <c r="AB10" s="121">
        <f>COUNTA(O11)</f>
        <v>0</v>
      </c>
      <c r="AC10" s="121">
        <f>COUNTA(S11)</f>
        <v>0</v>
      </c>
      <c r="AD10" s="121">
        <f>COUNTA(W11)</f>
        <v>0</v>
      </c>
      <c r="AE10" s="107" t="s">
        <v>91</v>
      </c>
      <c r="AF10" s="107" t="s">
        <v>92</v>
      </c>
      <c r="AG10" s="107"/>
      <c r="AH10" s="107"/>
      <c r="AI10" s="107"/>
      <c r="AJ10" s="107"/>
      <c r="AK10" s="107"/>
      <c r="AL10" s="107"/>
    </row>
    <row r="11" spans="1:38" ht="27" customHeight="1" thickBot="1" x14ac:dyDescent="0.2">
      <c r="B11" s="93"/>
      <c r="C11" s="94"/>
      <c r="D11" s="66"/>
      <c r="E11" s="52"/>
      <c r="F11" s="67"/>
      <c r="G11" s="52"/>
      <c r="H11" s="67"/>
      <c r="I11" s="53"/>
      <c r="K11" s="233" t="s">
        <v>133</v>
      </c>
      <c r="L11" s="234"/>
      <c r="M11" s="235"/>
      <c r="N11" s="236"/>
      <c r="O11" s="236"/>
      <c r="P11" s="237"/>
      <c r="Q11" s="238"/>
      <c r="R11" s="236"/>
      <c r="S11" s="236"/>
      <c r="T11" s="239"/>
      <c r="U11" s="240"/>
      <c r="V11" s="236"/>
      <c r="W11" s="236"/>
      <c r="X11" s="241"/>
      <c r="Y11" s="121">
        <f>COUNTBLANK(M10)</f>
        <v>1</v>
      </c>
      <c r="Z11" s="121">
        <f>COUNTBLANK(Q10)</f>
        <v>1</v>
      </c>
      <c r="AA11" s="121">
        <f>COUNTBLANK(U10)</f>
        <v>1</v>
      </c>
      <c r="AB11" s="121">
        <f>COUNTA(M11)</f>
        <v>0</v>
      </c>
      <c r="AC11" s="121">
        <f>COUNTA(Q11)</f>
        <v>0</v>
      </c>
      <c r="AD11" s="121">
        <f>COUNTA(U11)</f>
        <v>0</v>
      </c>
      <c r="AE11" s="107" t="s">
        <v>36</v>
      </c>
      <c r="AF11" s="107" t="s">
        <v>36</v>
      </c>
      <c r="AG11" s="107"/>
      <c r="AH11" s="107"/>
      <c r="AI11" s="107"/>
      <c r="AJ11" s="107"/>
      <c r="AK11" s="107"/>
      <c r="AL11" s="107"/>
    </row>
    <row r="12" spans="1:38" ht="27" customHeight="1" x14ac:dyDescent="0.15">
      <c r="B12" s="91"/>
      <c r="C12" s="43" t="s">
        <v>22</v>
      </c>
      <c r="D12" s="271"/>
      <c r="E12" s="272"/>
      <c r="F12" s="273"/>
      <c r="G12" s="272"/>
      <c r="H12" s="273"/>
      <c r="I12" s="274"/>
      <c r="K12" s="233"/>
      <c r="L12" s="234"/>
      <c r="M12" s="242" t="str">
        <f>IF(E12="","",E12)</f>
        <v/>
      </c>
      <c r="N12" s="243"/>
      <c r="O12" s="243"/>
      <c r="P12" s="243"/>
      <c r="Q12" s="244" t="str">
        <f>IF(G12="","",G12)</f>
        <v/>
      </c>
      <c r="R12" s="243"/>
      <c r="S12" s="243"/>
      <c r="T12" s="245"/>
      <c r="U12" s="243" t="str">
        <f>IF(I12="","",I12)</f>
        <v/>
      </c>
      <c r="V12" s="243"/>
      <c r="W12" s="243"/>
      <c r="X12" s="246"/>
      <c r="Y12" s="121" t="str">
        <f>IF(AND(M12="",AB13=1),"x",IF(AND(Y13=0,M13=""),"x",IF(AND(M13="(１) 北信地区在住の者。（一般・学生）",O13=""),"x",IF(AND(M13="(２) 北信地区の高校を卒業した大学・短大・専門学校の学生。",O13=""),"x",IF(AND(M13="",AB12=1),"x","")))))</f>
        <v/>
      </c>
      <c r="Z12" s="121" t="str">
        <f>IF(AND(Q12="",AC13=1),"x",IF(AND(Z13=0,Q13=""),"x",IF(AND(Q13="(１) 北信地区在住の者。（一般・学生）",S13=""),"x",IF(AND(Q13="(２) 北信地区の高校を卒業した大学・短大・専門学校の学生。",S13=""),"x",IF(AND(Q13="",AC12=1),"x","")))))</f>
        <v/>
      </c>
      <c r="AA12" s="121" t="str">
        <f>IF(AND(U12="",AD13=1),"x",IF(AND(AA13=0,U13=""),"x",IF(AND(U13="(１) 北信地区在住の者。（一般・学生）",W13=""),"x",IF(AND(U13="(２) 北信地区の高校を卒業した大学・短大・専門学校の学生。",W13=""),"x",IF(AND(U13="",AD12=1),"x","")))))</f>
        <v/>
      </c>
      <c r="AB12" s="121">
        <f>COUNTA(O13)</f>
        <v>0</v>
      </c>
      <c r="AC12" s="121">
        <f>COUNTA(S13)</f>
        <v>0</v>
      </c>
      <c r="AD12" s="121">
        <f>COUNTA(W13)</f>
        <v>0</v>
      </c>
      <c r="AE12" s="107">
        <v>1</v>
      </c>
      <c r="AF12" s="107">
        <v>2</v>
      </c>
      <c r="AG12" s="107">
        <v>3</v>
      </c>
      <c r="AH12" s="107"/>
      <c r="AI12" s="107"/>
      <c r="AJ12" s="107"/>
      <c r="AK12" s="107"/>
      <c r="AL12" s="107"/>
    </row>
    <row r="13" spans="1:38" ht="27" customHeight="1" thickBot="1" x14ac:dyDescent="0.2">
      <c r="B13" s="92"/>
      <c r="C13" s="54"/>
      <c r="D13" s="68"/>
      <c r="E13" s="55"/>
      <c r="F13" s="68"/>
      <c r="G13" s="55"/>
      <c r="H13" s="68"/>
      <c r="I13" s="95"/>
      <c r="K13" s="106"/>
      <c r="L13" s="107"/>
      <c r="M13" s="248"/>
      <c r="N13" s="229"/>
      <c r="O13" s="229"/>
      <c r="P13" s="249"/>
      <c r="Q13" s="228"/>
      <c r="R13" s="229"/>
      <c r="S13" s="229"/>
      <c r="T13" s="230"/>
      <c r="U13" s="231"/>
      <c r="V13" s="229"/>
      <c r="W13" s="229"/>
      <c r="X13" s="247"/>
      <c r="Y13" s="121">
        <f>COUNTBLANK(M12)</f>
        <v>1</v>
      </c>
      <c r="Z13" s="121">
        <f>COUNTBLANK(Q12)</f>
        <v>1</v>
      </c>
      <c r="AA13" s="121">
        <f>COUNTBLANK(U12)</f>
        <v>1</v>
      </c>
      <c r="AB13" s="121">
        <f>COUNTA(M13)</f>
        <v>0</v>
      </c>
      <c r="AC13" s="121">
        <f>COUNTA(Q13)</f>
        <v>0</v>
      </c>
      <c r="AD13" s="121">
        <f>COUNTA(U13)</f>
        <v>0</v>
      </c>
      <c r="AE13" s="106"/>
      <c r="AF13" s="106"/>
      <c r="AG13" s="106"/>
    </row>
    <row r="14" spans="1:38" ht="6" customHeight="1" thickBot="1" x14ac:dyDescent="0.2">
      <c r="B14" s="44"/>
      <c r="C14" s="44"/>
      <c r="D14" s="45"/>
      <c r="E14" s="44"/>
      <c r="K14" s="106"/>
      <c r="L14" s="106"/>
      <c r="M14" s="106"/>
      <c r="N14" s="106"/>
      <c r="O14" s="106"/>
      <c r="P14" s="106"/>
      <c r="Q14" s="106"/>
      <c r="R14" s="106"/>
      <c r="S14" s="106"/>
      <c r="T14" s="106"/>
      <c r="U14" s="106"/>
      <c r="V14" s="106"/>
      <c r="W14" s="106"/>
      <c r="X14" s="106"/>
      <c r="Y14" s="121"/>
      <c r="Z14" s="121"/>
      <c r="AA14" s="121"/>
      <c r="AB14" s="121"/>
      <c r="AC14" s="121"/>
      <c r="AD14" s="106"/>
      <c r="AE14" s="106"/>
      <c r="AF14" s="106"/>
      <c r="AG14" s="106"/>
    </row>
    <row r="15" spans="1:38" ht="27" customHeight="1" x14ac:dyDescent="0.15">
      <c r="B15" s="41" t="s">
        <v>23</v>
      </c>
      <c r="C15" s="42" t="s">
        <v>24</v>
      </c>
      <c r="D15" s="48"/>
      <c r="E15" s="49"/>
      <c r="F15" s="50"/>
      <c r="G15" s="49"/>
      <c r="H15" s="50"/>
      <c r="I15" s="51"/>
      <c r="K15" s="106">
        <f>COUNTA(E15,G15,I15,E17,G17,I17)</f>
        <v>0</v>
      </c>
      <c r="L15" s="106"/>
      <c r="M15" s="224" t="str">
        <f>IF(E15="","",E15)</f>
        <v/>
      </c>
      <c r="N15" s="225"/>
      <c r="O15" s="225"/>
      <c r="P15" s="225"/>
      <c r="Q15" s="226" t="str">
        <f>IF(G15="","",G15)</f>
        <v/>
      </c>
      <c r="R15" s="225"/>
      <c r="S15" s="225"/>
      <c r="T15" s="227"/>
      <c r="U15" s="225" t="str">
        <f>IF(I15="","",I15)</f>
        <v/>
      </c>
      <c r="V15" s="225"/>
      <c r="W15" s="225"/>
      <c r="X15" s="232"/>
      <c r="Y15" s="121" t="str">
        <f>IF(AND(M15="",AB16=1),"x",IF(AND(Y16=0,M16=""),"x",IF(AND(M16="(１) 北信地区在住の者。（一般・学生）",O16=""),"x",IF(AND(M16="(２) 北信地区の高校を卒業した大学・短大・専門学校の学生。",O16=""),"x",IF(AND(M16="",AB15=1),"x","")))))</f>
        <v/>
      </c>
      <c r="Z15" s="121" t="str">
        <f>IF(AND(Q15="",AC16=1),"x",IF(AND(Z16=0,Q16=""),"x",IF(AND(Q16="(１) 北信地区在住の者。（一般・学生）",S16=""),"x",IF(AND(Q16="(２) 北信地区の高校を卒業した大学・短大・専門学校の学生。",S16=""),"x",IF(AND(Q16="",AC15=1),"x","")))))</f>
        <v/>
      </c>
      <c r="AA15" s="121" t="str">
        <f>IF(AND(U15="",AD16=1),"x",IF(AND(AA16=0,U16=""),"x",IF(AND(U16="(１) 北信地区在住の者。（一般・学生）",W16=""),"x",IF(AND(U16="(２) 北信地区の高校を卒業した大学・短大・専門学校の学生。",W16=""),"x",IF(AND(U16="",AD15=1),"x","")))))</f>
        <v/>
      </c>
      <c r="AB15" s="121">
        <f>COUNTA(O16)</f>
        <v>0</v>
      </c>
      <c r="AC15" s="121">
        <f>COUNTA(S16)</f>
        <v>0</v>
      </c>
      <c r="AD15" s="121">
        <f>COUNTA(W16)</f>
        <v>0</v>
      </c>
      <c r="AE15" s="106" t="s">
        <v>143</v>
      </c>
      <c r="AF15" s="106"/>
      <c r="AG15" s="106"/>
    </row>
    <row r="16" spans="1:38" ht="27" customHeight="1" thickBot="1" x14ac:dyDescent="0.2">
      <c r="B16" s="93"/>
      <c r="C16" s="94"/>
      <c r="D16" s="66"/>
      <c r="E16" s="52"/>
      <c r="F16" s="67"/>
      <c r="G16" s="52"/>
      <c r="H16" s="67"/>
      <c r="I16" s="53"/>
      <c r="K16" s="233" t="s">
        <v>133</v>
      </c>
      <c r="L16" s="234"/>
      <c r="M16" s="235"/>
      <c r="N16" s="236"/>
      <c r="O16" s="236"/>
      <c r="P16" s="237"/>
      <c r="Q16" s="238"/>
      <c r="R16" s="236"/>
      <c r="S16" s="236"/>
      <c r="T16" s="239"/>
      <c r="U16" s="240"/>
      <c r="V16" s="236"/>
      <c r="W16" s="236"/>
      <c r="X16" s="241"/>
      <c r="Y16" s="121">
        <f>COUNTBLANK(M15)</f>
        <v>1</v>
      </c>
      <c r="Z16" s="121">
        <f>COUNTBLANK(Q15)</f>
        <v>1</v>
      </c>
      <c r="AA16" s="121">
        <f>COUNTBLANK(U15)</f>
        <v>1</v>
      </c>
      <c r="AB16" s="121">
        <f>COUNTA(M16)</f>
        <v>0</v>
      </c>
      <c r="AC16" s="121">
        <f>COUNTA(Q16)</f>
        <v>0</v>
      </c>
      <c r="AD16" s="121">
        <f>COUNTA(U16)</f>
        <v>0</v>
      </c>
      <c r="AE16" s="106" t="s">
        <v>141</v>
      </c>
      <c r="AF16" s="106"/>
      <c r="AG16" s="106"/>
    </row>
    <row r="17" spans="2:33" ht="27" customHeight="1" x14ac:dyDescent="0.15">
      <c r="B17" s="91"/>
      <c r="C17" s="43" t="s">
        <v>22</v>
      </c>
      <c r="D17" s="271"/>
      <c r="E17" s="272"/>
      <c r="F17" s="273"/>
      <c r="G17" s="272"/>
      <c r="H17" s="273"/>
      <c r="I17" s="274"/>
      <c r="K17" s="233"/>
      <c r="L17" s="234"/>
      <c r="M17" s="242" t="str">
        <f>IF(E17="","",E17)</f>
        <v/>
      </c>
      <c r="N17" s="243"/>
      <c r="O17" s="243"/>
      <c r="P17" s="243"/>
      <c r="Q17" s="244" t="str">
        <f>IF(G17="","",G17)</f>
        <v/>
      </c>
      <c r="R17" s="243"/>
      <c r="S17" s="243"/>
      <c r="T17" s="245"/>
      <c r="U17" s="243" t="str">
        <f>IF(I17="","",I17)</f>
        <v/>
      </c>
      <c r="V17" s="243"/>
      <c r="W17" s="243"/>
      <c r="X17" s="246"/>
      <c r="Y17" s="121" t="str">
        <f>IF(AND(M17="",AB18=1),"x",IF(AND(Y18=0,M18=""),"x",IF(AND(M18="(１) 北信地区在住の者。（一般・学生）",O18=""),"x",IF(AND(M18="(２) 北信地区の高校を卒業した大学・短大・専門学校の学生。",O18=""),"x",IF(AND(M18="",AB17=1),"x","")))))</f>
        <v/>
      </c>
      <c r="Z17" s="121" t="str">
        <f>IF(AND(Q17="",AC18=1),"x",IF(AND(Z18=0,Q18=""),"x",IF(AND(Q18="(１) 北信地区在住の者。（一般・学生）",S18=""),"x",IF(AND(Q18="(２) 北信地区の高校を卒業した大学・短大・専門学校の学生。",S18=""),"x",IF(AND(Q18="",AC17=1),"x","")))))</f>
        <v/>
      </c>
      <c r="AA17" s="121" t="str">
        <f>IF(AND(U17="",AD18=1),"x",IF(AND(AA18=0,U18=""),"x",IF(AND(U18="(１) 北信地区在住の者。（一般・学生）",W18=""),"x",IF(AND(U18="(２) 北信地区の高校を卒業した大学・短大・専門学校の学生。",W18=""),"x",IF(AND(U18="",AD17=1),"x","")))))</f>
        <v/>
      </c>
      <c r="AB17" s="121">
        <f>COUNTA(O18)</f>
        <v>0</v>
      </c>
      <c r="AC17" s="121">
        <f>COUNTA(S18)</f>
        <v>0</v>
      </c>
      <c r="AD17" s="121">
        <f>COUNTA(W18)</f>
        <v>0</v>
      </c>
      <c r="AE17" s="106">
        <v>1</v>
      </c>
    </row>
    <row r="18" spans="2:33" ht="27" customHeight="1" thickBot="1" x14ac:dyDescent="0.2">
      <c r="B18" s="92"/>
      <c r="C18" s="54"/>
      <c r="D18" s="68"/>
      <c r="E18" s="55"/>
      <c r="F18" s="68"/>
      <c r="G18" s="55"/>
      <c r="H18" s="68"/>
      <c r="I18" s="95"/>
      <c r="K18" s="106"/>
      <c r="L18" s="106"/>
      <c r="M18" s="248"/>
      <c r="N18" s="229"/>
      <c r="O18" s="229"/>
      <c r="P18" s="249"/>
      <c r="Q18" s="228"/>
      <c r="R18" s="229"/>
      <c r="S18" s="229"/>
      <c r="T18" s="230"/>
      <c r="U18" s="231"/>
      <c r="V18" s="229"/>
      <c r="W18" s="229"/>
      <c r="X18" s="247"/>
      <c r="Y18" s="121">
        <f>COUNTBLANK(M17)</f>
        <v>1</v>
      </c>
      <c r="Z18" s="121">
        <f>COUNTBLANK(Q17)</f>
        <v>1</v>
      </c>
      <c r="AA18" s="121">
        <f>COUNTBLANK(U17)</f>
        <v>1</v>
      </c>
      <c r="AB18" s="121">
        <f>COUNTA(M18)</f>
        <v>0</v>
      </c>
      <c r="AC18" s="121">
        <f>COUNTA(Q18)</f>
        <v>0</v>
      </c>
      <c r="AD18" s="121">
        <f>COUNTA(U18)</f>
        <v>0</v>
      </c>
      <c r="AE18" s="106">
        <v>2</v>
      </c>
      <c r="AF18" s="106"/>
      <c r="AG18" s="134"/>
    </row>
    <row r="19" spans="2:33" ht="6" customHeight="1" thickBot="1" x14ac:dyDescent="0.2">
      <c r="B19" s="44"/>
      <c r="C19" s="44"/>
      <c r="D19" s="45"/>
      <c r="E19" s="44"/>
      <c r="K19" s="106"/>
      <c r="L19" s="106"/>
      <c r="M19" s="106"/>
      <c r="N19" s="106"/>
      <c r="O19" s="106"/>
      <c r="P19" s="106"/>
      <c r="Q19" s="106"/>
      <c r="R19" s="106"/>
      <c r="S19" s="106"/>
      <c r="T19" s="106"/>
      <c r="U19" s="106"/>
      <c r="V19" s="106"/>
      <c r="W19" s="106"/>
      <c r="X19" s="106"/>
      <c r="Y19" s="121"/>
      <c r="Z19" s="121"/>
      <c r="AA19" s="121"/>
      <c r="AB19" s="121"/>
      <c r="AC19" s="121"/>
      <c r="AD19" s="106"/>
      <c r="AE19" s="106">
        <v>3</v>
      </c>
      <c r="AF19" s="106"/>
      <c r="AG19" s="106"/>
    </row>
    <row r="20" spans="2:33" ht="27" customHeight="1" x14ac:dyDescent="0.15">
      <c r="B20" s="41" t="s">
        <v>23</v>
      </c>
      <c r="C20" s="42" t="s">
        <v>24</v>
      </c>
      <c r="D20" s="48"/>
      <c r="E20" s="49"/>
      <c r="F20" s="50"/>
      <c r="G20" s="49"/>
      <c r="H20" s="50"/>
      <c r="I20" s="51"/>
      <c r="K20" s="106">
        <f>COUNTA(E20,G20,I20,E22,G22,I22)</f>
        <v>0</v>
      </c>
      <c r="L20" s="106"/>
      <c r="M20" s="224" t="str">
        <f>IF(E20="","",E20)</f>
        <v/>
      </c>
      <c r="N20" s="225"/>
      <c r="O20" s="225"/>
      <c r="P20" s="225"/>
      <c r="Q20" s="226" t="str">
        <f>IF(G20="","",G20)</f>
        <v/>
      </c>
      <c r="R20" s="225"/>
      <c r="S20" s="225"/>
      <c r="T20" s="227"/>
      <c r="U20" s="225" t="str">
        <f>IF(I20="","",I20)</f>
        <v/>
      </c>
      <c r="V20" s="225"/>
      <c r="W20" s="225"/>
      <c r="X20" s="232"/>
      <c r="Y20" s="121" t="str">
        <f>IF(AND(M20="",AB21=1),"x",IF(AND(Y21=0,M21=""),"x",IF(AND(M21="(１) 北信地区在住の者。（一般・学生）",O21=""),"x",IF(AND(M21="(２) 北信地区の高校を卒業した大学・短大・専門学校の学生。",O21=""),"x",IF(AND(M21="",AB20=1),"x","")))))</f>
        <v/>
      </c>
      <c r="Z20" s="121" t="str">
        <f>IF(AND(Q20="",AC21=1),"x",IF(AND(Z21=0,Q21=""),"x",IF(AND(Q21="(１) 北信地区在住の者。（一般・学生）",S21=""),"x",IF(AND(Q21="(２) 北信地区の高校を卒業した大学・短大・専門学校の学生。",S21=""),"x",IF(AND(Q21="",AC20=1),"x","")))))</f>
        <v/>
      </c>
      <c r="AA20" s="121" t="str">
        <f>IF(AND(U20="",AD21=1),"x",IF(AND(AA21=0,U21=""),"x",IF(AND(U21="(１) 北信地区在住の者。（一般・学生）",W21=""),"x",IF(AND(U21="(２) 北信地区の高校を卒業した大学・短大・専門学校の学生。",W21=""),"x",IF(AND(U21="",AD20=1),"x","")))))</f>
        <v/>
      </c>
      <c r="AB20" s="121">
        <f>COUNTA(O21)</f>
        <v>0</v>
      </c>
      <c r="AC20" s="121">
        <f>COUNTA(S21)</f>
        <v>0</v>
      </c>
      <c r="AD20" s="121">
        <f>COUNTA(W21)</f>
        <v>0</v>
      </c>
      <c r="AE20" s="106"/>
      <c r="AF20" s="106"/>
      <c r="AG20" s="106"/>
    </row>
    <row r="21" spans="2:33" ht="27" customHeight="1" thickBot="1" x14ac:dyDescent="0.2">
      <c r="B21" s="93"/>
      <c r="C21" s="94"/>
      <c r="D21" s="66"/>
      <c r="E21" s="52"/>
      <c r="F21" s="67"/>
      <c r="G21" s="52"/>
      <c r="H21" s="67"/>
      <c r="I21" s="53"/>
      <c r="K21" s="233" t="s">
        <v>133</v>
      </c>
      <c r="L21" s="234"/>
      <c r="M21" s="235"/>
      <c r="N21" s="236"/>
      <c r="O21" s="236"/>
      <c r="P21" s="237"/>
      <c r="Q21" s="238"/>
      <c r="R21" s="236"/>
      <c r="S21" s="236"/>
      <c r="T21" s="239"/>
      <c r="U21" s="240"/>
      <c r="V21" s="236"/>
      <c r="W21" s="236"/>
      <c r="X21" s="241"/>
      <c r="Y21" s="121">
        <f>COUNTBLANK(M20)</f>
        <v>1</v>
      </c>
      <c r="Z21" s="121">
        <f>COUNTBLANK(Q20)</f>
        <v>1</v>
      </c>
      <c r="AA21" s="121">
        <f>COUNTBLANK(U20)</f>
        <v>1</v>
      </c>
      <c r="AB21" s="121">
        <f>COUNTA(M21)</f>
        <v>0</v>
      </c>
      <c r="AC21" s="121">
        <f>COUNTA(Q21)</f>
        <v>0</v>
      </c>
      <c r="AD21" s="121">
        <f>COUNTA(U21)</f>
        <v>0</v>
      </c>
      <c r="AE21" s="106"/>
      <c r="AF21" s="106"/>
      <c r="AG21" s="106"/>
    </row>
    <row r="22" spans="2:33" ht="27" customHeight="1" x14ac:dyDescent="0.15">
      <c r="B22" s="91"/>
      <c r="C22" s="43" t="s">
        <v>22</v>
      </c>
      <c r="D22" s="271"/>
      <c r="E22" s="272"/>
      <c r="F22" s="273"/>
      <c r="G22" s="272"/>
      <c r="H22" s="273"/>
      <c r="I22" s="274"/>
      <c r="K22" s="233"/>
      <c r="L22" s="234"/>
      <c r="M22" s="242" t="str">
        <f>IF(E22="","",E22)</f>
        <v/>
      </c>
      <c r="N22" s="243"/>
      <c r="O22" s="243"/>
      <c r="P22" s="243"/>
      <c r="Q22" s="244" t="str">
        <f>IF(G22="","",G22)</f>
        <v/>
      </c>
      <c r="R22" s="243"/>
      <c r="S22" s="243"/>
      <c r="T22" s="245"/>
      <c r="U22" s="243" t="str">
        <f>IF(I22="","",I22)</f>
        <v/>
      </c>
      <c r="V22" s="243"/>
      <c r="W22" s="243"/>
      <c r="X22" s="246"/>
      <c r="Y22" s="121" t="str">
        <f>IF(AND(M22="",AB23=1),"x",IF(AND(Y23=0,M23=""),"x",IF(AND(M23="(１) 北信地区在住の者。（一般・学生）",O23=""),"x",IF(AND(M23="(２) 北信地区の高校を卒業した大学・短大・専門学校の学生。",O23=""),"x",IF(AND(M23="",AB22=1),"x","")))))</f>
        <v/>
      </c>
      <c r="Z22" s="121" t="str">
        <f>IF(AND(Q22="",AC23=1),"x",IF(AND(Z23=0,Q23=""),"x",IF(AND(Q23="(１) 北信地区在住の者。（一般・学生）",S23=""),"x",IF(AND(Q23="(２) 北信地区の高校を卒業した大学・短大・専門学校の学生。",S23=""),"x",IF(AND(Q23="",AC22=1),"x","")))))</f>
        <v/>
      </c>
      <c r="AA22" s="121" t="str">
        <f>IF(AND(U22="",AD23=1),"x",IF(AND(AA23=0,U23=""),"x",IF(AND(U23="(１) 北信地区在住の者。（一般・学生）",W23=""),"x",IF(AND(U23="(２) 北信地区の高校を卒業した大学・短大・専門学校の学生。",W23=""),"x",IF(AND(U23="",AD22=1),"x","")))))</f>
        <v/>
      </c>
      <c r="AB22" s="121">
        <f>COUNTA(O23)</f>
        <v>0</v>
      </c>
      <c r="AC22" s="121">
        <f>COUNTA(S23)</f>
        <v>0</v>
      </c>
      <c r="AD22" s="121">
        <f>COUNTA(W23)</f>
        <v>0</v>
      </c>
      <c r="AE22" s="106"/>
      <c r="AF22" s="106"/>
      <c r="AG22" s="106"/>
    </row>
    <row r="23" spans="2:33" ht="27.75" customHeight="1" thickBot="1" x14ac:dyDescent="0.2">
      <c r="B23" s="92"/>
      <c r="C23" s="54"/>
      <c r="D23" s="68"/>
      <c r="E23" s="55"/>
      <c r="F23" s="68"/>
      <c r="G23" s="55"/>
      <c r="H23" s="68"/>
      <c r="I23" s="95"/>
      <c r="K23" s="106"/>
      <c r="L23" s="106"/>
      <c r="M23" s="248"/>
      <c r="N23" s="229"/>
      <c r="O23" s="229"/>
      <c r="P23" s="249"/>
      <c r="Q23" s="228"/>
      <c r="R23" s="229"/>
      <c r="S23" s="229"/>
      <c r="T23" s="230"/>
      <c r="U23" s="231"/>
      <c r="V23" s="229"/>
      <c r="W23" s="229"/>
      <c r="X23" s="247"/>
      <c r="Y23" s="121">
        <f>COUNTBLANK(M22)</f>
        <v>1</v>
      </c>
      <c r="Z23" s="121">
        <f>COUNTBLANK(Q22)</f>
        <v>1</v>
      </c>
      <c r="AA23" s="121">
        <f>COUNTBLANK(U22)</f>
        <v>1</v>
      </c>
      <c r="AB23" s="121">
        <f>COUNTA(M23)</f>
        <v>0</v>
      </c>
      <c r="AC23" s="121">
        <f>COUNTA(Q23)</f>
        <v>0</v>
      </c>
      <c r="AD23" s="121">
        <f>COUNTA(U23)</f>
        <v>0</v>
      </c>
      <c r="AE23" s="106"/>
      <c r="AF23" s="106"/>
      <c r="AG23" s="106"/>
    </row>
    <row r="24" spans="2:33" ht="6" customHeight="1" thickBot="1" x14ac:dyDescent="0.2">
      <c r="B24" s="44"/>
      <c r="C24" s="44"/>
      <c r="D24" s="45"/>
      <c r="E24" s="44"/>
      <c r="K24" s="106"/>
      <c r="L24" s="106"/>
      <c r="M24" s="106"/>
      <c r="N24" s="106"/>
      <c r="O24" s="106"/>
      <c r="P24" s="106"/>
      <c r="Q24" s="106"/>
      <c r="R24" s="106"/>
      <c r="S24" s="106"/>
      <c r="T24" s="106"/>
      <c r="U24" s="106"/>
      <c r="V24" s="106"/>
      <c r="W24" s="106"/>
      <c r="X24" s="106"/>
      <c r="Y24" s="121"/>
      <c r="Z24" s="121"/>
      <c r="AA24" s="121"/>
      <c r="AB24" s="121"/>
      <c r="AC24" s="121"/>
      <c r="AD24" s="106"/>
      <c r="AE24" s="106"/>
      <c r="AF24" s="106"/>
      <c r="AG24" s="106"/>
    </row>
    <row r="25" spans="2:33" ht="27" customHeight="1" x14ac:dyDescent="0.15">
      <c r="B25" s="41" t="s">
        <v>23</v>
      </c>
      <c r="C25" s="42" t="s">
        <v>24</v>
      </c>
      <c r="D25" s="48"/>
      <c r="E25" s="49"/>
      <c r="F25" s="50"/>
      <c r="G25" s="49"/>
      <c r="H25" s="50"/>
      <c r="I25" s="51"/>
      <c r="K25" s="106">
        <f>COUNTA(E25,G25,I25,E27,G27,I27)</f>
        <v>0</v>
      </c>
      <c r="L25" s="106"/>
      <c r="M25" s="224" t="str">
        <f>IF(E25="","",E25)</f>
        <v/>
      </c>
      <c r="N25" s="225"/>
      <c r="O25" s="225"/>
      <c r="P25" s="225"/>
      <c r="Q25" s="226" t="str">
        <f>IF(G25="","",G25)</f>
        <v/>
      </c>
      <c r="R25" s="225"/>
      <c r="S25" s="225"/>
      <c r="T25" s="227"/>
      <c r="U25" s="225" t="str">
        <f>IF(I25="","",I25)</f>
        <v/>
      </c>
      <c r="V25" s="225"/>
      <c r="W25" s="225"/>
      <c r="X25" s="232"/>
      <c r="Y25" s="121" t="str">
        <f>IF(AND(M25="",AB26=1),"x",IF(AND(Y26=0,M26=""),"x",IF(AND(M26="(１) 北信地区在住の者。（一般・学生）",O26=""),"x",IF(AND(M26="(２) 北信地区の高校を卒業した大学・短大・専門学校の学生。",O26=""),"x",IF(AND(M26="",AB25=1),"x","")))))</f>
        <v/>
      </c>
      <c r="Z25" s="121" t="str">
        <f>IF(AND(Q25="",AC26=1),"x",IF(AND(Z26=0,Q26=""),"x",IF(AND(Q26="(１) 北信地区在住の者。（一般・学生）",S26=""),"x",IF(AND(Q26="(２) 北信地区の高校を卒業した大学・短大・専門学校の学生。",S26=""),"x",IF(AND(Q26="",AC25=1),"x","")))))</f>
        <v/>
      </c>
      <c r="AA25" s="121" t="str">
        <f>IF(AND(U25="",AD26=1),"x",IF(AND(AA26=0,U26=""),"x",IF(AND(U26="(１) 北信地区在住の者。（一般・学生）",W26=""),"x",IF(AND(U26="(２) 北信地区の高校を卒業した大学・短大・専門学校の学生。",W26=""),"x",IF(AND(U26="",AD25=1),"x","")))))</f>
        <v/>
      </c>
      <c r="AB25" s="121">
        <f>COUNTA(O26)</f>
        <v>0</v>
      </c>
      <c r="AC25" s="121">
        <f>COUNTA(S26)</f>
        <v>0</v>
      </c>
      <c r="AD25" s="121">
        <f>COUNTA(W26)</f>
        <v>0</v>
      </c>
      <c r="AE25" s="106"/>
      <c r="AF25" s="106"/>
      <c r="AG25" s="106"/>
    </row>
    <row r="26" spans="2:33" ht="27" customHeight="1" thickBot="1" x14ac:dyDescent="0.2">
      <c r="B26" s="93"/>
      <c r="C26" s="94"/>
      <c r="D26" s="66"/>
      <c r="E26" s="52"/>
      <c r="F26" s="67"/>
      <c r="G26" s="52"/>
      <c r="H26" s="67"/>
      <c r="I26" s="53"/>
      <c r="K26" s="233" t="s">
        <v>133</v>
      </c>
      <c r="L26" s="234"/>
      <c r="M26" s="235"/>
      <c r="N26" s="236"/>
      <c r="O26" s="236"/>
      <c r="P26" s="237"/>
      <c r="Q26" s="238"/>
      <c r="R26" s="236"/>
      <c r="S26" s="236"/>
      <c r="T26" s="239"/>
      <c r="U26" s="240"/>
      <c r="V26" s="236"/>
      <c r="W26" s="236"/>
      <c r="X26" s="241"/>
      <c r="Y26" s="121">
        <f>COUNTBLANK(M25)</f>
        <v>1</v>
      </c>
      <c r="Z26" s="121">
        <f>COUNTBLANK(Q25)</f>
        <v>1</v>
      </c>
      <c r="AA26" s="121">
        <f>COUNTBLANK(U25)</f>
        <v>1</v>
      </c>
      <c r="AB26" s="121">
        <f>COUNTA(M26)</f>
        <v>0</v>
      </c>
      <c r="AC26" s="121">
        <f>COUNTA(Q26)</f>
        <v>0</v>
      </c>
      <c r="AD26" s="121">
        <f>COUNTA(U26)</f>
        <v>0</v>
      </c>
      <c r="AE26" s="106"/>
      <c r="AF26" s="106"/>
      <c r="AG26" s="106"/>
    </row>
    <row r="27" spans="2:33" ht="27" customHeight="1" x14ac:dyDescent="0.15">
      <c r="B27" s="91"/>
      <c r="C27" s="43" t="s">
        <v>22</v>
      </c>
      <c r="D27" s="271"/>
      <c r="E27" s="272"/>
      <c r="F27" s="273"/>
      <c r="G27" s="272"/>
      <c r="H27" s="273"/>
      <c r="I27" s="274"/>
      <c r="K27" s="233"/>
      <c r="L27" s="234"/>
      <c r="M27" s="242" t="str">
        <f>IF(E27="","",E27)</f>
        <v/>
      </c>
      <c r="N27" s="243"/>
      <c r="O27" s="243"/>
      <c r="P27" s="243"/>
      <c r="Q27" s="244" t="str">
        <f>IF(G27="","",G27)</f>
        <v/>
      </c>
      <c r="R27" s="243"/>
      <c r="S27" s="243"/>
      <c r="T27" s="245"/>
      <c r="U27" s="243" t="str">
        <f>IF(I27="","",I27)</f>
        <v/>
      </c>
      <c r="V27" s="243"/>
      <c r="W27" s="243"/>
      <c r="X27" s="246"/>
      <c r="Y27" s="121" t="str">
        <f>IF(AND(M27="",AB28=1),"x",IF(AND(Y28=0,M28=""),"x",IF(AND(M28="(１) 北信地区在住の者。（一般・学生）",O28=""),"x",IF(AND(M28="(２) 北信地区の高校を卒業した大学・短大・専門学校の学生。",O28=""),"x",IF(AND(M28="",AB27=1),"x","")))))</f>
        <v/>
      </c>
      <c r="Z27" s="121" t="str">
        <f>IF(AND(Q27="",AC28=1),"x",IF(AND(Z28=0,Q28=""),"x",IF(AND(Q28="(１) 北信地区在住の者。（一般・学生）",S28=""),"x",IF(AND(Q28="(２) 北信地区の高校を卒業した大学・短大・専門学校の学生。",S28=""),"x",IF(AND(Q28="",AC27=1),"x","")))))</f>
        <v/>
      </c>
      <c r="AA27" s="121" t="str">
        <f>IF(AND(U27="",AD28=1),"x",IF(AND(AA28=0,U28=""),"x",IF(AND(U28="(１) 北信地区在住の者。（一般・学生）",W28=""),"x",IF(AND(U28="(２) 北信地区の高校を卒業した大学・短大・専門学校の学生。",W28=""),"x",IF(AND(U28="",AD27=1),"x","")))))</f>
        <v/>
      </c>
      <c r="AB27" s="121">
        <f>COUNTA(O28)</f>
        <v>0</v>
      </c>
      <c r="AC27" s="121">
        <f>COUNTA(S28)</f>
        <v>0</v>
      </c>
      <c r="AD27" s="121">
        <f>COUNTA(W28)</f>
        <v>0</v>
      </c>
      <c r="AE27" s="106"/>
      <c r="AF27" s="106"/>
      <c r="AG27" s="106"/>
    </row>
    <row r="28" spans="2:33" ht="27.75" customHeight="1" thickBot="1" x14ac:dyDescent="0.2">
      <c r="B28" s="92"/>
      <c r="C28" s="54"/>
      <c r="D28" s="68"/>
      <c r="E28" s="55"/>
      <c r="F28" s="68"/>
      <c r="G28" s="55"/>
      <c r="H28" s="68"/>
      <c r="I28" s="95"/>
      <c r="K28" s="106"/>
      <c r="L28" s="106"/>
      <c r="M28" s="248"/>
      <c r="N28" s="229"/>
      <c r="O28" s="229"/>
      <c r="P28" s="249"/>
      <c r="Q28" s="228"/>
      <c r="R28" s="229"/>
      <c r="S28" s="229"/>
      <c r="T28" s="230"/>
      <c r="U28" s="231"/>
      <c r="V28" s="229"/>
      <c r="W28" s="229"/>
      <c r="X28" s="247"/>
      <c r="Y28" s="121">
        <f>COUNTBLANK(M27)</f>
        <v>1</v>
      </c>
      <c r="Z28" s="121">
        <f>COUNTBLANK(Q27)</f>
        <v>1</v>
      </c>
      <c r="AA28" s="121">
        <f>COUNTBLANK(U27)</f>
        <v>1</v>
      </c>
      <c r="AB28" s="121">
        <f>COUNTA(M28)</f>
        <v>0</v>
      </c>
      <c r="AC28" s="121">
        <f>COUNTA(Q28)</f>
        <v>0</v>
      </c>
      <c r="AD28" s="121">
        <f>COUNTA(U28)</f>
        <v>0</v>
      </c>
      <c r="AE28" s="106"/>
      <c r="AF28" s="106"/>
      <c r="AG28" s="106"/>
    </row>
    <row r="29" spans="2:33" ht="6" customHeight="1" x14ac:dyDescent="0.15">
      <c r="B29" s="44"/>
      <c r="C29" s="44"/>
      <c r="D29" s="45"/>
      <c r="E29" s="44"/>
      <c r="F29" s="40"/>
      <c r="H29" s="40"/>
      <c r="K29" s="39"/>
      <c r="L29" s="106"/>
      <c r="M29" s="106"/>
      <c r="N29" s="106"/>
      <c r="O29" s="106"/>
      <c r="P29" s="106"/>
      <c r="Q29" s="106"/>
      <c r="R29" s="106"/>
      <c r="S29" s="106"/>
      <c r="T29" s="106"/>
      <c r="U29" s="106"/>
      <c r="V29" s="106"/>
      <c r="W29" s="106"/>
      <c r="X29" s="106"/>
    </row>
    <row r="30" spans="2:33" ht="21" customHeight="1" thickBot="1" x14ac:dyDescent="0.2">
      <c r="K30" s="39"/>
      <c r="L30" s="106"/>
      <c r="M30" s="133" t="s">
        <v>134</v>
      </c>
      <c r="N30" s="133"/>
      <c r="O30" s="133"/>
      <c r="P30" s="106"/>
      <c r="Q30" s="106"/>
      <c r="R30" s="106"/>
      <c r="S30" s="106"/>
      <c r="T30" s="106"/>
      <c r="U30" s="106"/>
      <c r="V30" s="106"/>
      <c r="W30" s="106"/>
      <c r="X30" s="106"/>
    </row>
    <row r="31" spans="2:33" ht="21" customHeight="1" x14ac:dyDescent="0.15">
      <c r="K31" s="39"/>
      <c r="L31" s="106"/>
      <c r="M31" s="189" t="s">
        <v>135</v>
      </c>
      <c r="N31" s="190"/>
      <c r="O31" s="190"/>
      <c r="P31" s="190"/>
      <c r="Q31" s="250" t="s">
        <v>136</v>
      </c>
      <c r="R31" s="190"/>
      <c r="S31" s="190"/>
      <c r="T31" s="251"/>
      <c r="U31" s="190" t="s">
        <v>137</v>
      </c>
      <c r="V31" s="190"/>
      <c r="W31" s="190"/>
      <c r="X31" s="191"/>
    </row>
    <row r="32" spans="2:33" x14ac:dyDescent="0.15">
      <c r="K32" s="39"/>
      <c r="L32" s="106"/>
      <c r="M32" s="252" t="s">
        <v>144</v>
      </c>
      <c r="N32" s="253"/>
      <c r="O32" s="253"/>
      <c r="P32" s="254"/>
      <c r="Q32" s="255" t="s">
        <v>142</v>
      </c>
      <c r="R32" s="253"/>
      <c r="S32" s="253"/>
      <c r="T32" s="256"/>
      <c r="U32" s="257" t="s">
        <v>142</v>
      </c>
      <c r="V32" s="253"/>
      <c r="W32" s="253"/>
      <c r="X32" s="258"/>
    </row>
    <row r="33" spans="11:24" x14ac:dyDescent="0.15">
      <c r="K33" s="39"/>
      <c r="L33" s="106"/>
      <c r="M33" s="259" t="s">
        <v>138</v>
      </c>
      <c r="N33" s="260"/>
      <c r="O33" s="260"/>
      <c r="P33" s="260"/>
      <c r="Q33" s="261" t="s">
        <v>139</v>
      </c>
      <c r="R33" s="260"/>
      <c r="S33" s="260"/>
      <c r="T33" s="262"/>
      <c r="U33" s="260" t="s">
        <v>140</v>
      </c>
      <c r="V33" s="260"/>
      <c r="W33" s="260"/>
      <c r="X33" s="263"/>
    </row>
    <row r="34" spans="11:24" ht="14.25" thickBot="1" x14ac:dyDescent="0.2">
      <c r="K34" s="39"/>
      <c r="L34" s="106"/>
      <c r="M34" s="264" t="s">
        <v>142</v>
      </c>
      <c r="N34" s="265"/>
      <c r="O34" s="265"/>
      <c r="P34" s="266"/>
      <c r="Q34" s="267" t="s">
        <v>142</v>
      </c>
      <c r="R34" s="265"/>
      <c r="S34" s="265"/>
      <c r="T34" s="268"/>
      <c r="U34" s="269" t="s">
        <v>142</v>
      </c>
      <c r="V34" s="265"/>
      <c r="W34" s="265"/>
      <c r="X34" s="270"/>
    </row>
  </sheetData>
  <sheetProtection password="DDBB" sheet="1" objects="1" scenarios="1"/>
  <mergeCells count="97">
    <mergeCell ref="M33:P33"/>
    <mergeCell ref="Q33:T33"/>
    <mergeCell ref="U33:X33"/>
    <mergeCell ref="M34:N34"/>
    <mergeCell ref="O34:P34"/>
    <mergeCell ref="Q34:R34"/>
    <mergeCell ref="S34:T34"/>
    <mergeCell ref="U34:V34"/>
    <mergeCell ref="W34:X34"/>
    <mergeCell ref="W28:X28"/>
    <mergeCell ref="M31:P31"/>
    <mergeCell ref="Q31:T31"/>
    <mergeCell ref="U31:X31"/>
    <mergeCell ref="M32:N32"/>
    <mergeCell ref="O32:P32"/>
    <mergeCell ref="Q32:R32"/>
    <mergeCell ref="S32:T32"/>
    <mergeCell ref="U32:V32"/>
    <mergeCell ref="W32:X32"/>
    <mergeCell ref="M28:N28"/>
    <mergeCell ref="O28:P28"/>
    <mergeCell ref="Q28:R28"/>
    <mergeCell ref="S28:T28"/>
    <mergeCell ref="U28:V28"/>
    <mergeCell ref="M25:P25"/>
    <mergeCell ref="Q25:T25"/>
    <mergeCell ref="U25:X25"/>
    <mergeCell ref="K26:L27"/>
    <mergeCell ref="M26:N26"/>
    <mergeCell ref="O26:P26"/>
    <mergeCell ref="Q26:R26"/>
    <mergeCell ref="S26:T26"/>
    <mergeCell ref="U26:V26"/>
    <mergeCell ref="W26:X26"/>
    <mergeCell ref="M27:P27"/>
    <mergeCell ref="Q27:T27"/>
    <mergeCell ref="U27:X27"/>
    <mergeCell ref="U23:V23"/>
    <mergeCell ref="W18:X18"/>
    <mergeCell ref="M20:P20"/>
    <mergeCell ref="Q20:T20"/>
    <mergeCell ref="U20:X20"/>
    <mergeCell ref="U21:V21"/>
    <mergeCell ref="W21:X21"/>
    <mergeCell ref="U22:X22"/>
    <mergeCell ref="M18:N18"/>
    <mergeCell ref="O18:P18"/>
    <mergeCell ref="Q18:R18"/>
    <mergeCell ref="S18:T18"/>
    <mergeCell ref="U18:V18"/>
    <mergeCell ref="W23:X23"/>
    <mergeCell ref="M23:N23"/>
    <mergeCell ref="O23:P23"/>
    <mergeCell ref="S21:T21"/>
    <mergeCell ref="M22:P22"/>
    <mergeCell ref="Q22:T22"/>
    <mergeCell ref="Q23:R23"/>
    <mergeCell ref="S23:T23"/>
    <mergeCell ref="O13:P13"/>
    <mergeCell ref="K21:L22"/>
    <mergeCell ref="M21:N21"/>
    <mergeCell ref="O21:P21"/>
    <mergeCell ref="Q21:R21"/>
    <mergeCell ref="M15:P15"/>
    <mergeCell ref="Q15:T15"/>
    <mergeCell ref="U15:X15"/>
    <mergeCell ref="K16:L17"/>
    <mergeCell ref="M16:N16"/>
    <mergeCell ref="O16:P16"/>
    <mergeCell ref="Q16:R16"/>
    <mergeCell ref="S16:T16"/>
    <mergeCell ref="U16:V16"/>
    <mergeCell ref="W16:X16"/>
    <mergeCell ref="M17:P17"/>
    <mergeCell ref="Q17:T17"/>
    <mergeCell ref="U17:X17"/>
    <mergeCell ref="Q13:R13"/>
    <mergeCell ref="S13:T13"/>
    <mergeCell ref="U13:V13"/>
    <mergeCell ref="U10:X10"/>
    <mergeCell ref="K11:L12"/>
    <mergeCell ref="M11:N11"/>
    <mergeCell ref="O11:P11"/>
    <mergeCell ref="Q11:R11"/>
    <mergeCell ref="S11:T11"/>
    <mergeCell ref="U11:V11"/>
    <mergeCell ref="W11:X11"/>
    <mergeCell ref="M12:P12"/>
    <mergeCell ref="Q12:T12"/>
    <mergeCell ref="U12:X12"/>
    <mergeCell ref="W13:X13"/>
    <mergeCell ref="M13:N13"/>
    <mergeCell ref="B1:F1"/>
    <mergeCell ref="H1:I1"/>
    <mergeCell ref="K3:P8"/>
    <mergeCell ref="M10:P10"/>
    <mergeCell ref="Q10:T10"/>
  </mergeCells>
  <phoneticPr fontId="1"/>
  <conditionalFormatting sqref="B21 B26 B16 B11">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6 E21 I21 G23 E23 G21 E26 I26 G28 E28 G26 I16 G18 E18 G16 E11 I11 G13 E13 G11"/>
    <dataValidation type="whole" allowBlank="1" showInputMessage="1" showErrorMessage="1" sqref="C13 C23 C18 C28">
      <formula1>1111</formula1>
      <formula2>999999</formula2>
    </dataValidation>
    <dataValidation type="list" allowBlank="1" showInputMessage="1" showErrorMessage="1" sqref="C11 C21 C16 C26">
      <formula1>INDIRECT($B11)</formula1>
    </dataValidation>
    <dataValidation imeMode="halfKatakana" allowBlank="1" showInputMessage="1" showErrorMessage="1" sqref="I18 I23 I28 I13"/>
    <dataValidation type="list" allowBlank="1" showInputMessage="1" showErrorMessage="1" sqref="B21 B26 B16 B11">
      <formula1>$AE$10:$AF$10</formula1>
    </dataValidation>
    <dataValidation type="list" allowBlank="1" showInputMessage="1" showErrorMessage="1" sqref="M21 U28 Q28 Q26 U26 M28 M26 U18 Q18 Q16 U16 M18 U13 U23 Q23 Q21 U21 M16 Q13 Q11 U11 M13 M23 M11">
      <formula1>$AE$15:$AE$19</formula1>
    </dataValidation>
    <dataValidation type="list" allowBlank="1" showInputMessage="1" showErrorMessage="1" sqref="H28 F28 D28 H26 F26 D26 H23 F23 D23 H21 F21 D21 H18 F18 D18 H16 F16 D16 H13 F13 D13 H11 F11 D11">
      <formula1>$AE$17:$AE$19</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注意事項</vt:lpstr>
      <vt:lpstr>個人種目申込一覧表</vt:lpstr>
      <vt:lpstr>リレー申込票</vt:lpstr>
      <vt:lpstr>リレー申込票!女子</vt:lpstr>
      <vt:lpstr>個人種目申込一覧表!女子</vt:lpstr>
      <vt:lpstr>リレー申込票!男子</vt:lpstr>
      <vt:lpstr>個人種目申込一覧表!男子</vt:lpstr>
      <vt:lpstr>リレー申込票!中学女子</vt:lpstr>
      <vt:lpstr>個人種目申込一覧表!中学女子</vt:lpstr>
      <vt:lpstr>リレー申込票!中学男子</vt:lpstr>
      <vt:lpstr>個人種目申込一覧表!中学男子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戸谷 直喜</cp:lastModifiedBy>
  <cp:lastPrinted>2010-06-15T07:38:44Z</cp:lastPrinted>
  <dcterms:created xsi:type="dcterms:W3CDTF">2009-03-04T01:02:54Z</dcterms:created>
  <dcterms:modified xsi:type="dcterms:W3CDTF">2024-07-29T00:06:16Z</dcterms:modified>
</cp:coreProperties>
</file>